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70" windowHeight="6120" activeTab="0"/>
  </bookViews>
  <sheets>
    <sheet name="1 Доходи" sheetId="1" r:id="rId1"/>
    <sheet name="2 Видатки" sheetId="2" r:id="rId2"/>
  </sheets>
  <definedNames>
    <definedName name="_xlnm.Print_Titles" localSheetId="0">'1 Доходи'!$12:$12</definedName>
    <definedName name="_xlnm.Print_Titles" localSheetId="1">'2 Видатки'!$1:$1</definedName>
    <definedName name="_xlnm.Print_Area" localSheetId="0">'1 Доходи'!$A$1:$G$60</definedName>
    <definedName name="_xlnm.Print_Area" localSheetId="1">'2 Видатки'!$A$1:$H$111</definedName>
  </definedNames>
  <calcPr fullCalcOnLoad="1"/>
</workbook>
</file>

<file path=xl/comments2.xml><?xml version="1.0" encoding="utf-8"?>
<comments xmlns="http://schemas.openxmlformats.org/spreadsheetml/2006/main">
  <authors>
    <author>U252111</author>
    <author>А</author>
  </authors>
  <commentList>
    <comment ref="A10" authorId="0">
      <text>
        <r>
          <rPr>
            <b/>
            <sz val="8"/>
            <rFont val="Tahoma"/>
            <family val="0"/>
          </rPr>
          <t>U252111:</t>
        </r>
        <r>
          <rPr>
            <sz val="8"/>
            <rFont val="Tahoma"/>
            <family val="0"/>
          </rPr>
          <t xml:space="preserve">
</t>
        </r>
      </text>
    </comment>
    <comment ref="A25" authorId="1">
      <text>
        <r>
          <rPr>
            <b/>
            <sz val="8"/>
            <rFont val="Tahoma"/>
            <family val="0"/>
          </rPr>
          <t>А:</t>
        </r>
        <r>
          <rPr>
            <sz val="8"/>
            <rFont val="Tahoma"/>
            <family val="0"/>
          </rPr>
          <t xml:space="preserve">
</t>
        </r>
      </text>
    </comment>
  </commentList>
</comments>
</file>

<file path=xl/sharedStrings.xml><?xml version="1.0" encoding="utf-8"?>
<sst xmlns="http://schemas.openxmlformats.org/spreadsheetml/2006/main" count="265" uniqueCount="238">
  <si>
    <t>Загальний фонд</t>
  </si>
  <si>
    <t>Спеціальний фонд</t>
  </si>
  <si>
    <t xml:space="preserve"> ВИДАТКИ</t>
  </si>
  <si>
    <t>010000</t>
  </si>
  <si>
    <t>Державне управління</t>
  </si>
  <si>
    <t>070000</t>
  </si>
  <si>
    <t>Освіта</t>
  </si>
  <si>
    <t>070201</t>
  </si>
  <si>
    <t>070303</t>
  </si>
  <si>
    <t>070401</t>
  </si>
  <si>
    <t>Позашкільні заклади освіти, заходи із позашкільної роботи з дітьми</t>
  </si>
  <si>
    <t>070802</t>
  </si>
  <si>
    <t>070804</t>
  </si>
  <si>
    <t>070805</t>
  </si>
  <si>
    <t>Групи централізованого господарського обслуговування</t>
  </si>
  <si>
    <t>070808</t>
  </si>
  <si>
    <t>080000</t>
  </si>
  <si>
    <t>Охорона здоров"я</t>
  </si>
  <si>
    <t>080101</t>
  </si>
  <si>
    <t>Лікарні</t>
  </si>
  <si>
    <t>081002</t>
  </si>
  <si>
    <t>Інші заходи по охороні здоров"я</t>
  </si>
  <si>
    <t>081009</t>
  </si>
  <si>
    <t>Забезпечення інсуліном хворих на цукровий діабет</t>
  </si>
  <si>
    <t>090000</t>
  </si>
  <si>
    <t>Соціальний захист та соц.забезпечення</t>
  </si>
  <si>
    <t>090201</t>
  </si>
  <si>
    <t>Пiльги ветеранам вiйни та працi,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</si>
  <si>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</si>
  <si>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та праці, реабілітованим громадянам, які стали інвалідами внаслідок репресій, або є пенсіонерами на придбання твердого палива та скрапленого газу</t>
  </si>
  <si>
    <t>090204</t>
  </si>
  <si>
    <t>Пільги ветеранам    військової служби та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складу кримінально-виконавчої системи, державної пожежної охорони, дітям (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на житлово-комунальні послуги.</t>
  </si>
  <si>
    <t>090205</t>
  </si>
  <si>
    <t>Пільги ветеранам військової служби та органів внутрішніх справ, ветеранам державної пожежної охорони, ветеранам Державної служби спеціального зв'язку та захисту інформації України   на придбання твердого палива та скрапленого газу.</t>
  </si>
  <si>
    <t>090207</t>
  </si>
  <si>
    <t>Пільги громадянам, які постраждали внаслідок Чорнобильської катастрофи на житлово-комунальні послуги</t>
  </si>
  <si>
    <t>090208</t>
  </si>
  <si>
    <t>Пільги громадянам, які постраждали внаслідок Чорнобильської катастрофи на придбання твердого палива та скрапленого газу</t>
  </si>
  <si>
    <t>090210</t>
  </si>
  <si>
    <t xml:space="preserve">Пільги громадянам,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оплату електроенергії,природного газу, послуг тепло-водопостачання і водовідведення, квартирної плати, вивезення побутового сміття та рідких нечистот    </t>
  </si>
  <si>
    <t>090211</t>
  </si>
  <si>
    <t xml:space="preserve">Пільги,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придбання рідкого пічного побутового палива і скрапленого газу    </t>
  </si>
  <si>
    <t>090212</t>
  </si>
  <si>
    <t>Пільги на медичне обслуговування громадянам, які постраждали внаслідок Чорнобильської катастрофи</t>
  </si>
  <si>
    <t>090215</t>
  </si>
  <si>
    <t>Пільги багатодітним сім'ям на житлово-комунальні послуги</t>
  </si>
  <si>
    <t>090216</t>
  </si>
  <si>
    <t>Пільги багатодітним сім'ям на придбання твердого палива та скрапленого газу</t>
  </si>
  <si>
    <t>090302</t>
  </si>
  <si>
    <t>Допомога у зв"язку з вагітністю і пологами</t>
  </si>
  <si>
    <t>090303</t>
  </si>
  <si>
    <t xml:space="preserve">Допомога по догляду за дитиною віком до 3 років </t>
  </si>
  <si>
    <t>090304</t>
  </si>
  <si>
    <t>Одноразова допомога при народженні дитини</t>
  </si>
  <si>
    <t>090305</t>
  </si>
  <si>
    <t>Допомога на дітей,які перебувають під опікою чи піклуванням</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</si>
  <si>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</si>
  <si>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</si>
  <si>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</si>
  <si>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</si>
  <si>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</si>
  <si>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</si>
  <si>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</si>
  <si>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 xml:space="preserve">Державна соціальна  допомога малозабезпеченим сім"ям </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</si>
  <si>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</si>
  <si>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</si>
  <si>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</si>
  <si>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палива та рідкого пічного побутового палива і скрапленого газу</t>
  </si>
  <si>
    <t>090412</t>
  </si>
  <si>
    <t>Інші видатки по соціальному захисту населення</t>
  </si>
  <si>
    <t>090417</t>
  </si>
  <si>
    <t>Витрати на поховання учасників бойових дій</t>
  </si>
  <si>
    <t>090802</t>
  </si>
  <si>
    <t>Інші програми соціального захисту неповнолітніх</t>
  </si>
  <si>
    <t>091101</t>
  </si>
  <si>
    <t>Утримання центрів соціальних служб для молоді</t>
  </si>
  <si>
    <t>091102</t>
  </si>
  <si>
    <t>Програми і заходи центрів соціальних служб для молоді</t>
  </si>
  <si>
    <t>091103</t>
  </si>
  <si>
    <t>Соціальні програми і заходи державних органів у справах молоді</t>
  </si>
  <si>
    <t>091104</t>
  </si>
  <si>
    <t>Соціальні програми і заходи державних органів у справах жінок</t>
  </si>
  <si>
    <t>091107</t>
  </si>
  <si>
    <t>Соціальні програми і заходи державних органів у справах сім"ї</t>
  </si>
  <si>
    <t>091204</t>
  </si>
  <si>
    <t>Територіальні центри і відділення соціальної допомоги на дому</t>
  </si>
  <si>
    <t>091209</t>
  </si>
  <si>
    <t>Фінансова підтримка громадських організацій, інвалідів, ветеранів</t>
  </si>
  <si>
    <t>091300</t>
  </si>
  <si>
    <t>Державна соціальна допомога інвалідам з  дитинства та дітям інвалідам</t>
  </si>
  <si>
    <t>100000</t>
  </si>
  <si>
    <t>Житлово-комунальне  господарство</t>
  </si>
  <si>
    <t>100203</t>
  </si>
  <si>
    <t>Благоустрій міст, сіл, селищ</t>
  </si>
  <si>
    <t>Культура і мистецтво</t>
  </si>
  <si>
    <t>Інші мистецькі заходи</t>
  </si>
  <si>
    <t>Бібліотеки</t>
  </si>
  <si>
    <t>Музеї і виставки</t>
  </si>
  <si>
    <t>Палаци і будинки культури</t>
  </si>
  <si>
    <t>Школи естетичного виховання дітей</t>
  </si>
  <si>
    <t>Інші культурно-освітні заходи</t>
  </si>
  <si>
    <t>Засоби масової інформації</t>
  </si>
  <si>
    <t>Періодичні видання</t>
  </si>
  <si>
    <t>Книговидання</t>
  </si>
  <si>
    <t>Фізична культура і спорт</t>
  </si>
  <si>
    <t>Проведення навчально-тренувальних зборів і змагань</t>
  </si>
  <si>
    <t>Утримання дитячо-юнацьких спортивних шкіл</t>
  </si>
  <si>
    <t>Утримання апарату управління ФСТ"Колос"</t>
  </si>
  <si>
    <t>Попередження та ліквідація надзвичайних ситуацій та наслідків стихійного лиха</t>
  </si>
  <si>
    <t>Видатки на запобігання та ліквідацію надзвичайних ситуацій</t>
  </si>
  <si>
    <t>Видатки, не віднесені до основних груп</t>
  </si>
  <si>
    <t>Резервний фонд</t>
  </si>
  <si>
    <t>Інші видатки</t>
  </si>
  <si>
    <t>Разом по загальному фонду</t>
  </si>
  <si>
    <t>Всього видатків загального фонду (з урахуванням трансфертів)</t>
  </si>
  <si>
    <t>Кредитування загального фонду</t>
  </si>
  <si>
    <t>Надання державного пільгового кредиту індивідуальним сільським забудовникам</t>
  </si>
  <si>
    <t>010116</t>
  </si>
  <si>
    <t>Органи  місцевого самоврядування</t>
  </si>
  <si>
    <t>Загальноосвітні  школи</t>
  </si>
  <si>
    <t>Охорона  здоров"я</t>
  </si>
  <si>
    <t xml:space="preserve">Соціальний  захист та соціальне забезпечення </t>
  </si>
  <si>
    <t>Територіальні  центри і відділення  соціальної допомоги  на  дому</t>
  </si>
  <si>
    <t>110000</t>
  </si>
  <si>
    <t>Культура  і  мистецтво</t>
  </si>
  <si>
    <t>110204</t>
  </si>
  <si>
    <t>110205</t>
  </si>
  <si>
    <t>150000</t>
  </si>
  <si>
    <t>Будівництво</t>
  </si>
  <si>
    <t>150101</t>
  </si>
  <si>
    <t>Капітальні видатки</t>
  </si>
  <si>
    <t>Всього видатків по спеціальному фонду</t>
  </si>
  <si>
    <t>Кредитування спеціального фонду:</t>
  </si>
  <si>
    <t>Повернення коштів, наданих для кредитування індивідуальних сільських забудовників</t>
  </si>
  <si>
    <t>Всього видатків:</t>
  </si>
  <si>
    <t xml:space="preserve">райдержадміністрації                                                      </t>
  </si>
  <si>
    <t>Звіт</t>
  </si>
  <si>
    <t xml:space="preserve">про виконання районного бюджету по загальному </t>
  </si>
  <si>
    <t>грн.</t>
  </si>
  <si>
    <t>КФК</t>
  </si>
  <si>
    <t>Показники за бюджетною класифікацією</t>
  </si>
  <si>
    <t xml:space="preserve">ДОХОДИ </t>
  </si>
  <si>
    <t>Неподаткові надходження</t>
  </si>
  <si>
    <t>Інші надходження</t>
  </si>
  <si>
    <t>Доходи від операцій з капіталом</t>
  </si>
  <si>
    <t>РАЗОМ ДОХОДІВ</t>
  </si>
  <si>
    <t>Офіційні трансферти</t>
  </si>
  <si>
    <t>Інші субвенції</t>
  </si>
  <si>
    <t>ВСЬОГО ДОХОДІВ ПО ЗАГАЛЬНОМУ ФОНДУ</t>
  </si>
  <si>
    <t>Власні надходження бюджетних установ</t>
  </si>
  <si>
    <t>ВСЬОГО ДОХОДІВ ПО СПЕЦІАЛЬНОМУ ФОНДУ</t>
  </si>
  <si>
    <t xml:space="preserve">ВСЬОГО ДОХОДІВ </t>
  </si>
  <si>
    <t>900201</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</si>
  <si>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</si>
  <si>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</si>
  <si>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"Про звіт про виконання районного бюджету</t>
  </si>
  <si>
    <t>Податок на прибуток підприємств та фінансових установ комунальної власності</t>
  </si>
  <si>
    <t>Частина чистого прибутку (доходу) державних унітарних підприємств та їх об’єднань, що вилучається до бюджету, та дивіденди (доход), нараховані на акції (частки, паї) господарських товариств, у статутних капіталах яких є державна власність</t>
  </si>
  <si>
    <t xml:space="preserve">Частина чистого прибутку (доходу) комунальних унітарних підприємств та їх об'єднань, що вилучається до бюджету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</si>
  <si>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</si>
  <si>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</si>
  <si>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від плати за послуги, що надаються бюджетними установами згідно із законодавством</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</si>
  <si>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</si>
  <si>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</si>
  <si>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</si>
  <si>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</si>
  <si>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</si>
  <si>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</si>
  <si>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Інші неподаткові надходження</t>
  </si>
  <si>
    <t>субвенції</t>
  </si>
  <si>
    <t>Підтримка малого і середнього підприємництва </t>
  </si>
  <si>
    <t>Інші послуги, пов`язані з економічною діяльністю </t>
  </si>
  <si>
    <t xml:space="preserve">Виконано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</si>
  <si>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</si>
  <si>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</si>
  <si>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</si>
  <si>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</si>
  <si>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080800</t>
  </si>
  <si>
    <t>Загальноосвітні школи (в т. ч. школа-дитячий садок, інтернат при школі), спеціалізовані школи, ліцеї, гімназії, колегіуми</t>
  </si>
  <si>
    <t>Дитячі будинки (в т. ч. сімейного типу, прийомні сім`ї)</t>
  </si>
  <si>
    <t>Методична робота, інші заходи у сфері народної освіти</t>
  </si>
  <si>
    <t>Централізовані бухгалтерії обласних, міських, районних відділів освіти</t>
  </si>
  <si>
    <t>Допомога дітям-сиротам та дітям, позбавленим батьківського піклування, яким виповнюється 18 років</t>
  </si>
  <si>
    <t>Центри первинної медичної (медико-санітарної) допомоги</t>
  </si>
  <si>
    <t>Інші додаткові дотації </t>
  </si>
  <si>
    <r>
      <t>Податок на прибуток підприємств</t>
    </r>
    <r>
      <rPr>
        <sz val="12"/>
        <rFont val="Times New Roman"/>
        <family val="1"/>
      </rPr>
      <t> </t>
    </r>
  </si>
  <si>
    <r>
      <t>Доходи від власності та підприємницької діяльності</t>
    </r>
    <r>
      <rPr>
        <sz val="12"/>
        <rFont val="Times New Roman"/>
        <family val="1"/>
      </rPr>
      <t> </t>
    </r>
  </si>
  <si>
    <t xml:space="preserve">Інші надходження </t>
  </si>
  <si>
    <r>
      <t>Надходження від продажу основного капіталу</t>
    </r>
    <r>
      <rPr>
        <sz val="12"/>
        <rFont val="Times New Roman"/>
        <family val="1"/>
      </rPr>
      <t> </t>
    </r>
  </si>
  <si>
    <r>
      <t>Від органів державного управління</t>
    </r>
    <r>
      <rPr>
        <sz val="12"/>
        <rFont val="Times New Roman"/>
        <family val="1"/>
      </rPr>
      <t> </t>
    </r>
  </si>
  <si>
    <r>
      <t>Дотації</t>
    </r>
    <r>
      <rPr>
        <sz val="12"/>
        <rFont val="Times New Roman"/>
        <family val="1"/>
      </rPr>
      <t> </t>
    </r>
  </si>
  <si>
    <r>
      <t>Субвенції</t>
    </r>
    <r>
      <rPr>
        <sz val="12"/>
        <rFont val="Times New Roman"/>
        <family val="1"/>
      </rPr>
      <t> </t>
    </r>
  </si>
  <si>
    <r>
      <t>Інші джерела власних надходжень бюджетних установ</t>
    </r>
    <r>
      <rPr>
        <sz val="12"/>
        <rFont val="Times New Roman"/>
        <family val="1"/>
      </rPr>
      <t> </t>
    </r>
  </si>
  <si>
    <t>Захищені без 2610, субв.</t>
  </si>
  <si>
    <t>%</t>
  </si>
  <si>
    <t>Видатки без субвенцій</t>
  </si>
  <si>
    <t>Зарплата</t>
  </si>
  <si>
    <t>090413</t>
  </si>
  <si>
    <t>Допомога на догляд за інвалідом I чи II групи внаслідок психічного розладу</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</si>
  <si>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</si>
  <si>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t>Базова дотація</t>
  </si>
  <si>
    <t xml:space="preserve">Інші додаткові дотації </t>
  </si>
  <si>
    <t>Освітня субвенція з державного бюджету місцевим бюджетам</t>
  </si>
  <si>
    <t xml:space="preserve">Медична субвенція з державного бюджету місцевим бюджетам </t>
  </si>
  <si>
    <t>більше 200</t>
  </si>
  <si>
    <t>Начальник фінансового управління</t>
  </si>
  <si>
    <t>Л.І. Потапенко</t>
  </si>
  <si>
    <t>до рішення районної ради</t>
  </si>
  <si>
    <t>Надходження коштів від відшкодування втрат сільськогосподарського і лісогосподарського виробництва  </t>
  </si>
  <si>
    <t>Доходи від власності та підприємницької діяльності  </t>
  </si>
  <si>
    <t>Податок та збір на доходи фізичних осіб</t>
  </si>
  <si>
    <t>070806</t>
  </si>
  <si>
    <t>Інші заклади освіти</t>
  </si>
  <si>
    <t>Заходи та роботи з мобілізаційної підготовки місцевого значення</t>
  </si>
  <si>
    <t>Субвенція з місцевого бюджету державному бюджету на виконання програм соціально-економічного та культурного розвитку регіонів</t>
  </si>
  <si>
    <t>170000</t>
  </si>
  <si>
    <t>Транспорт, дорожнє господарство, зв`язок, телекомунікації та інформатика</t>
  </si>
  <si>
    <t>170703</t>
  </si>
  <si>
    <t>Видатки на проведення робіт, пов`язаних із будівництвом, реконструкцією, ремонтом та утриманням автомобільних доріг</t>
  </si>
  <si>
    <t>Бюджетні призначення на  2016 рік</t>
  </si>
  <si>
    <t>% виконання до бюджетних призначень на 2016 рік</t>
  </si>
  <si>
    <t>Надходження коштів з рахунків виборчих фондів  </t>
  </si>
  <si>
    <t>більше 200%</t>
  </si>
  <si>
    <t>070801</t>
  </si>
  <si>
    <t>Придбання підручників</t>
  </si>
  <si>
    <t>150122</t>
  </si>
  <si>
    <t>Інвестиційні проекти</t>
  </si>
  <si>
    <t>Додаток</t>
  </si>
  <si>
    <t>за І півріччя 2016 року"</t>
  </si>
  <si>
    <t>та спеціальному фонду за І півріччя 2016 року</t>
  </si>
  <si>
    <t>Уточнені бюджетні призначення на І півріччя 2016 року</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</si>
  <si>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</si>
  <si>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</si>
  <si>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</si>
  <si>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t>
  </si>
  <si>
    <t>Субвенція за рахунок залишку коштів медичної субвенції з державного бюджету місцевим бюджетам, що утворився на початок бюджетного періоду</t>
  </si>
  <si>
    <t>% виконання до уточнених бюджетних призначень на І півріччя 2016 року</t>
  </si>
  <si>
    <t xml:space="preserve"> ___  ______________ 2016 року</t>
  </si>
</sst>
</file>

<file path=xl/styles.xml><?xml version="1.0" encoding="utf-8"?>
<styleSheet xmlns="http://schemas.openxmlformats.org/spreadsheetml/2006/main">
  <numFmts count="2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0.000"/>
    <numFmt numFmtId="177" formatCode="0.0000"/>
    <numFmt numFmtId="178" formatCode="0.00000"/>
    <numFmt numFmtId="179" formatCode="#0.00"/>
    <numFmt numFmtId="180" formatCode="#,##0.0"/>
  </numFmts>
  <fonts count="43">
    <font>
      <sz val="10"/>
      <name val="Arial Cyr"/>
      <family val="0"/>
    </font>
    <font>
      <sz val="14"/>
      <name val="Times New Roman"/>
      <family val="1"/>
    </font>
    <font>
      <u val="single"/>
      <sz val="10"/>
      <color indexed="12"/>
      <name val="Arial Cyr"/>
      <family val="0"/>
    </font>
    <font>
      <u val="single"/>
      <sz val="10"/>
      <color indexed="36"/>
      <name val="Arial Cyr"/>
      <family val="0"/>
    </font>
    <font>
      <sz val="12"/>
      <name val="Times New Roman Cyr"/>
      <family val="1"/>
    </font>
    <font>
      <b/>
      <sz val="14"/>
      <name val="Times New Roman"/>
      <family val="1"/>
    </font>
    <font>
      <sz val="12"/>
      <name val="Times New Roman"/>
      <family val="1"/>
    </font>
    <font>
      <b/>
      <sz val="12"/>
      <name val="Times New Roman"/>
      <family val="1"/>
    </font>
    <font>
      <b/>
      <sz val="8"/>
      <name val="Tahoma"/>
      <family val="0"/>
    </font>
    <font>
      <sz val="8"/>
      <name val="Tahom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name val="Helv"/>
      <family val="0"/>
    </font>
    <font>
      <i/>
      <sz val="12"/>
      <name val="Times New Roman"/>
      <family val="1"/>
    </font>
    <font>
      <sz val="10"/>
      <name val="Times New Roman"/>
      <family val="1"/>
    </font>
    <font>
      <sz val="18"/>
      <name val="Times New Roman"/>
      <family val="1"/>
    </font>
    <font>
      <b/>
      <sz val="18"/>
      <name val="Times New Roman"/>
      <family val="1"/>
    </font>
    <font>
      <b/>
      <i/>
      <sz val="12"/>
      <name val="Times New Roman"/>
      <family val="1"/>
    </font>
    <font>
      <i/>
      <sz val="16"/>
      <name val="Times New Roman"/>
      <family val="1"/>
    </font>
    <font>
      <b/>
      <i/>
      <sz val="16"/>
      <name val="Times New Roman"/>
      <family val="1"/>
    </font>
    <font>
      <i/>
      <sz val="14"/>
      <name val="Times New Roman"/>
      <family val="1"/>
    </font>
    <font>
      <b/>
      <i/>
      <sz val="14"/>
      <name val="Times New Roman"/>
      <family val="1"/>
    </font>
    <font>
      <b/>
      <sz val="16"/>
      <name val="Times New Roman"/>
      <family val="1"/>
    </font>
    <font>
      <sz val="16"/>
      <name val="Times New Roman"/>
      <family val="1"/>
    </font>
    <font>
      <sz val="20"/>
      <name val="Times New Roman"/>
      <family val="1"/>
    </font>
    <font>
      <b/>
      <sz val="16"/>
      <name val="Arial Cyr"/>
      <family val="0"/>
    </font>
    <font>
      <sz val="22"/>
      <name val="Times New Roman"/>
      <family val="1"/>
    </font>
    <font>
      <b/>
      <sz val="8"/>
      <name val="Arial Cyr"/>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color indexed="8"/>
      </right>
      <top style="thin">
        <color indexed="8"/>
      </top>
      <bottom style="thin">
        <color indexed="8"/>
      </bottom>
    </border>
    <border>
      <left style="thin"/>
      <right style="thin"/>
      <top style="thin">
        <color indexed="8"/>
      </top>
      <bottom style="thin"/>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medium"/>
    </border>
    <border>
      <left>
        <color indexed="63"/>
      </left>
      <right style="thin"/>
      <top>
        <color indexed="63"/>
      </top>
      <bottom style="thin"/>
    </border>
  </borders>
  <cellStyleXfs count="65">
    <xf numFmtId="0" fontId="2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5" borderId="0" applyNumberFormat="0" applyBorder="0" applyAlignment="0" applyProtection="0"/>
    <xf numFmtId="0" fontId="26" fillId="3"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0" fontId="26" fillId="3" borderId="0" applyNumberFormat="0" applyBorder="0" applyAlignment="0" applyProtection="0"/>
    <xf numFmtId="0" fontId="25" fillId="10"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10" borderId="0" applyNumberFormat="0" applyBorder="0" applyAlignment="0" applyProtection="0"/>
    <xf numFmtId="0" fontId="25" fillId="3"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4" borderId="0" applyNumberFormat="0" applyBorder="0" applyAlignment="0" applyProtection="0"/>
    <xf numFmtId="0" fontId="17" fillId="3" borderId="1" applyNumberFormat="0" applyAlignment="0" applyProtection="0"/>
    <xf numFmtId="0" fontId="18" fillId="2" borderId="2" applyNumberFormat="0" applyAlignment="0" applyProtection="0"/>
    <xf numFmtId="0" fontId="19" fillId="2"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4" fillId="0" borderId="6" applyNumberFormat="0" applyFill="0" applyAlignment="0" applyProtection="0"/>
    <xf numFmtId="0" fontId="21" fillId="15" borderId="7" applyNumberFormat="0" applyAlignment="0" applyProtection="0"/>
    <xf numFmtId="0" fontId="10" fillId="0" borderId="0" applyNumberFormat="0" applyFill="0" applyBorder="0" applyAlignment="0" applyProtection="0"/>
    <xf numFmtId="0" fontId="16" fillId="8" borderId="0" applyNumberFormat="0" applyBorder="0" applyAlignment="0" applyProtection="0"/>
    <xf numFmtId="0" fontId="0" fillId="0" borderId="0">
      <alignment/>
      <protection/>
    </xf>
    <xf numFmtId="0" fontId="4" fillId="0" borderId="0">
      <alignment/>
      <protection/>
    </xf>
    <xf numFmtId="0" fontId="3" fillId="0" borderId="0" applyNumberFormat="0" applyFill="0" applyBorder="0" applyAlignment="0" applyProtection="0"/>
    <xf numFmtId="0" fontId="15" fillId="16" borderId="0" applyNumberFormat="0" applyBorder="0" applyAlignment="0" applyProtection="0"/>
    <xf numFmtId="0" fontId="23"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7" borderId="0" applyNumberFormat="0" applyBorder="0" applyAlignment="0" applyProtection="0"/>
  </cellStyleXfs>
  <cellXfs count="167">
    <xf numFmtId="0" fontId="0" fillId="0" borderId="0" xfId="0" applyAlignment="1">
      <alignment/>
    </xf>
    <xf numFmtId="0" fontId="1" fillId="0" borderId="10" xfId="0" applyFont="1" applyFill="1" applyBorder="1" applyAlignment="1">
      <alignment horizontal="center" vertical="top"/>
    </xf>
    <xf numFmtId="0" fontId="1" fillId="0" borderId="10" xfId="0" applyFont="1" applyFill="1" applyBorder="1" applyAlignment="1">
      <alignment horizontal="center" vertical="top" wrapText="1"/>
    </xf>
    <xf numFmtId="0" fontId="6" fillId="0" borderId="0" xfId="0" applyFont="1" applyFill="1" applyBorder="1" applyAlignment="1">
      <alignment horizontal="right" vertical="top"/>
    </xf>
    <xf numFmtId="0" fontId="6" fillId="0" borderId="0" xfId="0" applyFont="1" applyFill="1" applyBorder="1" applyAlignment="1">
      <alignment horizontal="center" vertical="top"/>
    </xf>
    <xf numFmtId="0" fontId="6" fillId="0" borderId="0" xfId="0" applyFont="1" applyFill="1" applyAlignment="1">
      <alignment horizontal="center" vertical="top"/>
    </xf>
    <xf numFmtId="0" fontId="38" fillId="0" borderId="0" xfId="0" applyFont="1" applyFill="1" applyBorder="1" applyAlignment="1">
      <alignment horizontal="right" vertical="top"/>
    </xf>
    <xf numFmtId="0" fontId="37" fillId="0" borderId="0" xfId="0" applyFont="1" applyFill="1" applyBorder="1" applyAlignment="1">
      <alignment horizontal="center" vertical="top"/>
    </xf>
    <xf numFmtId="0" fontId="37" fillId="0" borderId="0" xfId="0" applyFont="1" applyFill="1" applyAlignment="1">
      <alignment horizontal="center" vertical="top"/>
    </xf>
    <xf numFmtId="0" fontId="37" fillId="0" borderId="0" xfId="0" applyFont="1" applyFill="1" applyBorder="1" applyAlignment="1">
      <alignment vertical="top"/>
    </xf>
    <xf numFmtId="0" fontId="37" fillId="0" borderId="0" xfId="0" applyFont="1" applyFill="1" applyAlignment="1">
      <alignment vertical="top"/>
    </xf>
    <xf numFmtId="49" fontId="37" fillId="0" borderId="11" xfId="0" applyNumberFormat="1" applyFont="1" applyFill="1" applyBorder="1" applyAlignment="1">
      <alignment horizontal="center" vertical="top"/>
    </xf>
    <xf numFmtId="0" fontId="37" fillId="0" borderId="11" xfId="0" applyFont="1" applyFill="1" applyBorder="1" applyAlignment="1">
      <alignment vertical="top" wrapText="1"/>
    </xf>
    <xf numFmtId="0" fontId="7" fillId="0" borderId="0" xfId="0" applyFont="1" applyFill="1" applyBorder="1" applyAlignment="1">
      <alignment vertical="top"/>
    </xf>
    <xf numFmtId="0" fontId="7" fillId="0" borderId="0" xfId="0" applyFont="1" applyFill="1" applyAlignment="1">
      <alignment vertical="top"/>
    </xf>
    <xf numFmtId="49" fontId="37" fillId="0" borderId="10" xfId="0" applyNumberFormat="1" applyFont="1" applyFill="1" applyBorder="1" applyAlignment="1">
      <alignment horizontal="center" vertical="top"/>
    </xf>
    <xf numFmtId="0" fontId="37" fillId="0" borderId="10" xfId="0" applyFont="1" applyFill="1" applyBorder="1" applyAlignment="1">
      <alignment vertical="top" wrapText="1"/>
    </xf>
    <xf numFmtId="1" fontId="31" fillId="0" borderId="10" xfId="0" applyNumberFormat="1" applyFont="1" applyFill="1" applyBorder="1" applyAlignment="1">
      <alignment horizontal="center" vertical="top"/>
    </xf>
    <xf numFmtId="49" fontId="38" fillId="0" borderId="10" xfId="0" applyNumberFormat="1" applyFont="1" applyFill="1" applyBorder="1" applyAlignment="1">
      <alignment horizontal="center" vertical="top"/>
    </xf>
    <xf numFmtId="0" fontId="38" fillId="0" borderId="10" xfId="0" applyFont="1" applyFill="1" applyBorder="1" applyAlignment="1">
      <alignment vertical="center" wrapText="1"/>
    </xf>
    <xf numFmtId="1" fontId="30" fillId="0" borderId="10" xfId="0" applyNumberFormat="1" applyFont="1" applyFill="1" applyBorder="1" applyAlignment="1">
      <alignment horizontal="center" vertical="top"/>
    </xf>
    <xf numFmtId="0" fontId="38" fillId="0" borderId="10" xfId="0" applyFont="1" applyFill="1" applyBorder="1" applyAlignment="1">
      <alignment vertical="top" wrapText="1"/>
    </xf>
    <xf numFmtId="49" fontId="38" fillId="0" borderId="12" xfId="0" applyNumberFormat="1" applyFont="1" applyFill="1" applyBorder="1" applyAlignment="1">
      <alignment horizontal="center" vertical="top"/>
    </xf>
    <xf numFmtId="0" fontId="38" fillId="0" borderId="12" xfId="54" applyFont="1" applyFill="1" applyBorder="1" applyAlignment="1" applyProtection="1">
      <alignment vertical="center" wrapText="1"/>
      <protection/>
    </xf>
    <xf numFmtId="1" fontId="30" fillId="0" borderId="12" xfId="0" applyNumberFormat="1" applyFont="1" applyFill="1" applyBorder="1" applyAlignment="1">
      <alignment horizontal="center" vertical="top"/>
    </xf>
    <xf numFmtId="0" fontId="38" fillId="0" borderId="10" xfId="54" applyFont="1" applyFill="1" applyBorder="1" applyAlignment="1" applyProtection="1">
      <alignment vertical="center" wrapText="1"/>
      <protection/>
    </xf>
    <xf numFmtId="0" fontId="7" fillId="0" borderId="13" xfId="0" applyFont="1" applyFill="1" applyBorder="1" applyAlignment="1">
      <alignment vertical="top"/>
    </xf>
    <xf numFmtId="0" fontId="38" fillId="0" borderId="10" xfId="54" applyNumberFormat="1" applyFont="1" applyFill="1" applyBorder="1" applyAlignment="1" applyProtection="1">
      <alignment vertical="center" wrapText="1"/>
      <protection/>
    </xf>
    <xf numFmtId="2" fontId="30" fillId="0" borderId="10" xfId="53" applyNumberFormat="1" applyFont="1" applyFill="1" applyBorder="1" applyAlignment="1">
      <alignment horizontal="center" vertical="top"/>
      <protection/>
    </xf>
    <xf numFmtId="49" fontId="38" fillId="0" borderId="11" xfId="0" applyNumberFormat="1" applyFont="1" applyFill="1" applyBorder="1" applyAlignment="1">
      <alignment horizontal="center" vertical="top"/>
    </xf>
    <xf numFmtId="0" fontId="38" fillId="0" borderId="11" xfId="54" applyFont="1" applyFill="1" applyBorder="1" applyAlignment="1" applyProtection="1">
      <alignment vertical="center" wrapText="1"/>
      <protection/>
    </xf>
    <xf numFmtId="1" fontId="30" fillId="0" borderId="11" xfId="0" applyNumberFormat="1" applyFont="1" applyFill="1" applyBorder="1" applyAlignment="1">
      <alignment horizontal="center" vertical="top"/>
    </xf>
    <xf numFmtId="0" fontId="6" fillId="0" borderId="0" xfId="0" applyFont="1" applyFill="1" applyBorder="1" applyAlignment="1">
      <alignment horizontal="right"/>
    </xf>
    <xf numFmtId="0" fontId="38" fillId="0" borderId="11" xfId="54" applyNumberFormat="1" applyFont="1" applyFill="1" applyBorder="1" applyAlignment="1" applyProtection="1">
      <alignment vertical="center" wrapText="1"/>
      <protection/>
    </xf>
    <xf numFmtId="0" fontId="6" fillId="0" borderId="0" xfId="0" applyFont="1" applyFill="1" applyBorder="1" applyAlignment="1">
      <alignment vertical="top"/>
    </xf>
    <xf numFmtId="0" fontId="6" fillId="0" borderId="0" xfId="0" applyFont="1" applyFill="1" applyAlignment="1">
      <alignment vertical="top"/>
    </xf>
    <xf numFmtId="0" fontId="37" fillId="0" borderId="10" xfId="0" applyFont="1" applyFill="1" applyBorder="1" applyAlignment="1">
      <alignment horizontal="center" vertical="top"/>
    </xf>
    <xf numFmtId="0" fontId="38" fillId="0" borderId="10" xfId="0" applyFont="1" applyFill="1" applyBorder="1" applyAlignment="1">
      <alignment horizontal="center" vertical="top"/>
    </xf>
    <xf numFmtId="0" fontId="7" fillId="0" borderId="0" xfId="0" applyFont="1" applyFill="1" applyBorder="1" applyAlignment="1">
      <alignment horizontal="right" vertical="top"/>
    </xf>
    <xf numFmtId="1" fontId="30" fillId="0" borderId="10" xfId="0" applyNumberFormat="1" applyFont="1" applyFill="1" applyBorder="1" applyAlignment="1">
      <alignment horizontal="center" vertical="top"/>
    </xf>
    <xf numFmtId="2" fontId="6" fillId="0" borderId="0" xfId="0" applyNumberFormat="1" applyFont="1" applyFill="1" applyBorder="1" applyAlignment="1">
      <alignment vertical="top"/>
    </xf>
    <xf numFmtId="1" fontId="7" fillId="0" borderId="0" xfId="0" applyNumberFormat="1" applyFont="1" applyFill="1" applyBorder="1" applyAlignment="1">
      <alignment vertical="top"/>
    </xf>
    <xf numFmtId="1" fontId="6" fillId="0" borderId="0" xfId="0" applyNumberFormat="1" applyFont="1" applyFill="1" applyBorder="1" applyAlignment="1">
      <alignment vertical="top"/>
    </xf>
    <xf numFmtId="3" fontId="6" fillId="0" borderId="0" xfId="0" applyNumberFormat="1" applyFont="1" applyFill="1" applyBorder="1" applyAlignment="1">
      <alignment vertical="top"/>
    </xf>
    <xf numFmtId="0" fontId="38" fillId="0" borderId="12" xfId="0" applyFont="1" applyFill="1" applyBorder="1" applyAlignment="1">
      <alignment horizontal="center" vertical="top"/>
    </xf>
    <xf numFmtId="0" fontId="38" fillId="0" borderId="12" xfId="0" applyFont="1" applyFill="1" applyBorder="1" applyAlignment="1">
      <alignment vertical="top" wrapText="1"/>
    </xf>
    <xf numFmtId="1" fontId="31" fillId="0" borderId="11" xfId="0" applyNumberFormat="1" applyFont="1" applyFill="1" applyBorder="1" applyAlignment="1">
      <alignment horizontal="center" vertical="top"/>
    </xf>
    <xf numFmtId="1" fontId="31" fillId="0" borderId="12" xfId="0" applyNumberFormat="1" applyFont="1" applyFill="1" applyBorder="1" applyAlignment="1">
      <alignment horizontal="center" vertical="top"/>
    </xf>
    <xf numFmtId="49" fontId="37" fillId="0" borderId="12" xfId="0" applyNumberFormat="1" applyFont="1" applyFill="1" applyBorder="1" applyAlignment="1">
      <alignment horizontal="center" vertical="top"/>
    </xf>
    <xf numFmtId="0" fontId="37" fillId="0" borderId="12" xfId="0" applyFont="1" applyFill="1" applyBorder="1" applyAlignment="1">
      <alignment vertical="top" wrapText="1"/>
    </xf>
    <xf numFmtId="0" fontId="6" fillId="18" borderId="0" xfId="0" applyFont="1" applyFill="1" applyBorder="1" applyAlignment="1">
      <alignment vertical="top"/>
    </xf>
    <xf numFmtId="0" fontId="6" fillId="18" borderId="0" xfId="0" applyFont="1" applyFill="1" applyAlignment="1">
      <alignment vertical="top"/>
    </xf>
    <xf numFmtId="0" fontId="1" fillId="0" borderId="11" xfId="0" applyFont="1" applyFill="1" applyBorder="1" applyAlignment="1">
      <alignment horizontal="left" vertical="top"/>
    </xf>
    <xf numFmtId="0" fontId="37" fillId="0" borderId="10" xfId="0" applyFont="1" applyFill="1" applyBorder="1" applyAlignment="1">
      <alignment horizontal="center" vertical="center" wrapText="1"/>
    </xf>
    <xf numFmtId="0" fontId="1" fillId="0" borderId="0" xfId="0" applyFont="1" applyFill="1" applyBorder="1" applyAlignment="1">
      <alignment horizontal="left" vertical="top"/>
    </xf>
    <xf numFmtId="0" fontId="37" fillId="0" borderId="0" xfId="0" applyFont="1" applyFill="1" applyBorder="1" applyAlignment="1">
      <alignment horizontal="center" vertical="center" wrapText="1"/>
    </xf>
    <xf numFmtId="1" fontId="31" fillId="0" borderId="0" xfId="0" applyNumberFormat="1" applyFont="1" applyFill="1" applyBorder="1" applyAlignment="1">
      <alignment horizontal="center" vertical="top"/>
    </xf>
    <xf numFmtId="172" fontId="31" fillId="0" borderId="0" xfId="0" applyNumberFormat="1" applyFont="1" applyFill="1" applyBorder="1" applyAlignment="1">
      <alignment horizontal="center" vertical="top"/>
    </xf>
    <xf numFmtId="0" fontId="6" fillId="0" borderId="0" xfId="0" applyFont="1" applyFill="1" applyAlignment="1">
      <alignment horizontal="left" vertical="top"/>
    </xf>
    <xf numFmtId="0" fontId="31" fillId="0" borderId="0" xfId="0" applyFont="1" applyFill="1" applyBorder="1" applyAlignment="1">
      <alignment/>
    </xf>
    <xf numFmtId="0" fontId="31" fillId="0" borderId="0" xfId="0" applyFont="1" applyFill="1" applyAlignment="1">
      <alignment/>
    </xf>
    <xf numFmtId="0" fontId="6" fillId="0" borderId="0" xfId="0" applyFont="1" applyFill="1" applyAlignment="1">
      <alignment vertical="top" wrapText="1"/>
    </xf>
    <xf numFmtId="1" fontId="5" fillId="0" borderId="0" xfId="0" applyNumberFormat="1" applyFont="1" applyFill="1" applyBorder="1" applyAlignment="1">
      <alignment horizontal="center" vertical="top"/>
    </xf>
    <xf numFmtId="0" fontId="39" fillId="0" borderId="0" xfId="0" applyFont="1" applyFill="1" applyAlignment="1">
      <alignment horizontal="right" vertical="top"/>
    </xf>
    <xf numFmtId="0" fontId="39" fillId="0" borderId="0" xfId="0" applyFont="1" applyFill="1" applyAlignment="1">
      <alignment horizontal="right" vertical="top" wrapText="1"/>
    </xf>
    <xf numFmtId="172" fontId="39" fillId="0" borderId="0" xfId="0" applyNumberFormat="1" applyFont="1" applyFill="1" applyAlignment="1">
      <alignment horizontal="center" vertical="top"/>
    </xf>
    <xf numFmtId="0" fontId="34" fillId="0" borderId="14" xfId="0" applyFont="1" applyFill="1" applyBorder="1" applyAlignment="1">
      <alignment horizontal="center" vertical="top" wrapText="1"/>
    </xf>
    <xf numFmtId="0" fontId="34" fillId="0" borderId="13" xfId="0" applyFont="1" applyFill="1" applyBorder="1" applyAlignment="1">
      <alignment horizontal="center" vertical="top" wrapText="1"/>
    </xf>
    <xf numFmtId="0" fontId="38" fillId="0" borderId="10" xfId="53" applyFont="1" applyFill="1" applyBorder="1" quotePrefix="1">
      <alignment/>
      <protection/>
    </xf>
    <xf numFmtId="0" fontId="38" fillId="0" borderId="10" xfId="53" applyFont="1" applyFill="1" applyBorder="1">
      <alignment/>
      <protection/>
    </xf>
    <xf numFmtId="0" fontId="37" fillId="0" borderId="10" xfId="53" applyFont="1" applyFill="1" applyBorder="1" quotePrefix="1">
      <alignment/>
      <protection/>
    </xf>
    <xf numFmtId="0" fontId="37" fillId="0" borderId="10" xfId="53" applyFont="1" applyFill="1" applyBorder="1">
      <alignment/>
      <protection/>
    </xf>
    <xf numFmtId="4" fontId="6" fillId="0" borderId="10" xfId="0" applyNumberFormat="1" applyFont="1" applyFill="1" applyBorder="1" applyAlignment="1">
      <alignment horizontal="right" vertical="center"/>
    </xf>
    <xf numFmtId="2" fontId="31" fillId="0" borderId="10" xfId="53" applyNumberFormat="1" applyFont="1" applyFill="1" applyBorder="1" applyAlignment="1">
      <alignment horizontal="center" vertical="top"/>
      <protection/>
    </xf>
    <xf numFmtId="172" fontId="31" fillId="0" borderId="11" xfId="0" applyNumberFormat="1" applyFont="1" applyFill="1" applyBorder="1" applyAlignment="1">
      <alignment horizontal="center" vertical="top"/>
    </xf>
    <xf numFmtId="172" fontId="30" fillId="0" borderId="11" xfId="0" applyNumberFormat="1" applyFont="1" applyFill="1" applyBorder="1" applyAlignment="1">
      <alignment horizontal="center" vertical="top"/>
    </xf>
    <xf numFmtId="1" fontId="30" fillId="0" borderId="10" xfId="53" applyNumberFormat="1" applyFont="1" applyFill="1" applyBorder="1" applyAlignment="1">
      <alignment horizontal="center" vertical="top"/>
      <protection/>
    </xf>
    <xf numFmtId="0" fontId="31" fillId="0" borderId="0" xfId="0" applyFont="1" applyFill="1" applyAlignment="1">
      <alignment horizontal="center" vertical="top"/>
    </xf>
    <xf numFmtId="0" fontId="1" fillId="0" borderId="0" xfId="0" applyFont="1" applyFill="1" applyAlignment="1">
      <alignment horizontal="center" vertical="top"/>
    </xf>
    <xf numFmtId="1" fontId="39" fillId="0" borderId="0" xfId="0" applyNumberFormat="1" applyFont="1" applyFill="1" applyAlignment="1">
      <alignment horizontal="center" vertical="top"/>
    </xf>
    <xf numFmtId="1" fontId="30" fillId="0" borderId="0" xfId="0" applyNumberFormat="1" applyFont="1" applyFill="1" applyAlignment="1">
      <alignment horizontal="center" vertical="top"/>
    </xf>
    <xf numFmtId="3" fontId="6" fillId="0" borderId="0" xfId="0" applyNumberFormat="1" applyFont="1" applyFill="1" applyAlignment="1">
      <alignment horizontal="center" vertical="top"/>
    </xf>
    <xf numFmtId="1" fontId="1" fillId="0" borderId="0" xfId="0" applyNumberFormat="1" applyFont="1" applyFill="1" applyAlignment="1">
      <alignment horizontal="center" vertical="top"/>
    </xf>
    <xf numFmtId="1" fontId="38" fillId="0" borderId="0" xfId="0" applyNumberFormat="1" applyFont="1" applyFill="1" applyAlignment="1">
      <alignment horizontal="center" vertical="top"/>
    </xf>
    <xf numFmtId="1" fontId="6" fillId="0" borderId="0" xfId="0" applyNumberFormat="1" applyFont="1" applyFill="1" applyAlignment="1">
      <alignment horizontal="center" vertical="top"/>
    </xf>
    <xf numFmtId="0" fontId="30" fillId="0" borderId="0" xfId="0" applyFont="1" applyFill="1" applyAlignment="1">
      <alignment horizontal="center" vertical="top"/>
    </xf>
    <xf numFmtId="2" fontId="6" fillId="0" borderId="0" xfId="0" applyNumberFormat="1" applyFont="1" applyFill="1" applyAlignment="1">
      <alignment horizontal="center" vertical="top"/>
    </xf>
    <xf numFmtId="179" fontId="40" fillId="0" borderId="10" xfId="53" applyNumberFormat="1" applyFont="1" applyFill="1" applyBorder="1" applyAlignment="1">
      <alignment horizontal="center" vertical="top" wrapText="1"/>
      <protection/>
    </xf>
    <xf numFmtId="2" fontId="38" fillId="0" borderId="0" xfId="0" applyNumberFormat="1" applyFont="1" applyFill="1" applyAlignment="1">
      <alignment horizontal="center" vertical="top"/>
    </xf>
    <xf numFmtId="0" fontId="38" fillId="0" borderId="0" xfId="0" applyFont="1" applyFill="1" applyAlignment="1">
      <alignment horizontal="center" vertical="top"/>
    </xf>
    <xf numFmtId="1" fontId="41" fillId="0" borderId="0" xfId="0" applyNumberFormat="1" applyFont="1" applyFill="1" applyAlignment="1">
      <alignment horizontal="center" vertical="top"/>
    </xf>
    <xf numFmtId="1" fontId="30" fillId="18" borderId="10" xfId="0" applyNumberFormat="1" applyFont="1" applyFill="1" applyBorder="1" applyAlignment="1">
      <alignment horizontal="center" vertical="top"/>
    </xf>
    <xf numFmtId="0" fontId="6" fillId="2" borderId="0" xfId="0" applyFont="1" applyFill="1" applyBorder="1" applyAlignment="1">
      <alignment horizontal="left" vertical="top"/>
    </xf>
    <xf numFmtId="0" fontId="30" fillId="2" borderId="0" xfId="0" applyFont="1" applyFill="1" applyAlignment="1">
      <alignment vertical="top" wrapText="1"/>
    </xf>
    <xf numFmtId="0" fontId="30" fillId="2" borderId="0" xfId="0" applyFont="1" applyFill="1" applyAlignment="1">
      <alignment horizontal="center" vertical="top"/>
    </xf>
    <xf numFmtId="0" fontId="30" fillId="2" borderId="0" xfId="0" applyFont="1" applyFill="1" applyAlignment="1">
      <alignment horizontal="left" vertical="top"/>
    </xf>
    <xf numFmtId="0" fontId="1" fillId="2" borderId="0" xfId="0" applyFont="1" applyFill="1" applyAlignment="1">
      <alignment horizontal="center" vertical="top"/>
    </xf>
    <xf numFmtId="0" fontId="1" fillId="2" borderId="0" xfId="0" applyFont="1" applyFill="1" applyAlignment="1">
      <alignment vertical="top"/>
    </xf>
    <xf numFmtId="0" fontId="1" fillId="2" borderId="0" xfId="0" applyFont="1" applyFill="1" applyAlignment="1">
      <alignment vertical="top" wrapText="1"/>
    </xf>
    <xf numFmtId="0" fontId="6" fillId="2" borderId="10" xfId="0" applyFont="1" applyFill="1" applyBorder="1" applyAlignment="1">
      <alignment horizontal="center" vertical="top" wrapText="1"/>
    </xf>
    <xf numFmtId="0" fontId="6" fillId="2" borderId="15" xfId="0" applyFont="1" applyFill="1" applyBorder="1" applyAlignment="1">
      <alignment horizontal="center" vertical="top" wrapText="1"/>
    </xf>
    <xf numFmtId="0" fontId="1" fillId="2" borderId="0" xfId="0" applyFont="1" applyFill="1" applyAlignment="1">
      <alignment horizontal="center" vertical="top" wrapText="1"/>
    </xf>
    <xf numFmtId="0" fontId="6" fillId="2" borderId="12" xfId="0" applyFont="1" applyFill="1" applyBorder="1" applyAlignment="1">
      <alignment horizontal="center" vertical="top"/>
    </xf>
    <xf numFmtId="0" fontId="6" fillId="2" borderId="16" xfId="0" applyFont="1" applyFill="1" applyBorder="1" applyAlignment="1">
      <alignment horizontal="center" vertical="top" wrapText="1"/>
    </xf>
    <xf numFmtId="0" fontId="6" fillId="2" borderId="12" xfId="0" applyFont="1" applyFill="1" applyBorder="1" applyAlignment="1">
      <alignment horizontal="center" vertical="top" wrapText="1"/>
    </xf>
    <xf numFmtId="0" fontId="37" fillId="2" borderId="17" xfId="0" applyFont="1" applyFill="1" applyBorder="1" applyAlignment="1">
      <alignment horizontal="left" vertical="top"/>
    </xf>
    <xf numFmtId="0" fontId="37" fillId="2" borderId="18" xfId="0" applyFont="1" applyFill="1" applyBorder="1" applyAlignment="1">
      <alignment horizontal="center" vertical="top" wrapText="1"/>
    </xf>
    <xf numFmtId="0" fontId="37" fillId="2" borderId="18" xfId="0" applyFont="1" applyFill="1" applyBorder="1" applyAlignment="1">
      <alignment horizontal="center" vertical="top"/>
    </xf>
    <xf numFmtId="0" fontId="38" fillId="2" borderId="18" xfId="0" applyFont="1" applyFill="1" applyBorder="1" applyAlignment="1">
      <alignment horizontal="center" vertical="top"/>
    </xf>
    <xf numFmtId="0" fontId="38" fillId="2" borderId="16" xfId="0" applyFont="1" applyFill="1" applyBorder="1" applyAlignment="1">
      <alignment horizontal="center" vertical="top"/>
    </xf>
    <xf numFmtId="0" fontId="38" fillId="2" borderId="0" xfId="0" applyFont="1" applyFill="1" applyAlignment="1">
      <alignment vertical="top"/>
    </xf>
    <xf numFmtId="0" fontId="34" fillId="2" borderId="14" xfId="0" applyFont="1" applyFill="1" applyBorder="1" applyAlignment="1">
      <alignment horizontal="left" vertical="top"/>
    </xf>
    <xf numFmtId="0" fontId="34" fillId="2" borderId="13" xfId="0" applyFont="1" applyFill="1" applyBorder="1" applyAlignment="1">
      <alignment horizontal="center" vertical="top" wrapText="1"/>
    </xf>
    <xf numFmtId="3" fontId="34" fillId="2" borderId="13" xfId="0" applyNumberFormat="1" applyFont="1" applyFill="1" applyBorder="1" applyAlignment="1">
      <alignment horizontal="center" vertical="top"/>
    </xf>
    <xf numFmtId="172" fontId="33" fillId="2" borderId="13" xfId="0" applyNumberFormat="1" applyFont="1" applyFill="1" applyBorder="1" applyAlignment="1" applyProtection="1">
      <alignment horizontal="center" vertical="top"/>
      <protection/>
    </xf>
    <xf numFmtId="172" fontId="33" fillId="2" borderId="15" xfId="0" applyNumberFormat="1" applyFont="1" applyFill="1" applyBorder="1" applyAlignment="1" applyProtection="1">
      <alignment horizontal="center" vertical="top"/>
      <protection/>
    </xf>
    <xf numFmtId="0" fontId="33" fillId="2" borderId="0" xfId="0" applyFont="1" applyFill="1" applyBorder="1" applyAlignment="1">
      <alignment vertical="top"/>
    </xf>
    <xf numFmtId="0" fontId="34" fillId="2" borderId="0" xfId="0" applyFont="1" applyFill="1" applyBorder="1" applyAlignment="1">
      <alignment vertical="top"/>
    </xf>
    <xf numFmtId="0" fontId="7" fillId="2" borderId="11" xfId="0" applyFont="1" applyFill="1" applyBorder="1" applyAlignment="1">
      <alignment horizontal="left" vertical="top"/>
    </xf>
    <xf numFmtId="0" fontId="7" fillId="2" borderId="11" xfId="0" applyFont="1" applyFill="1" applyBorder="1" applyAlignment="1">
      <alignment vertical="top"/>
    </xf>
    <xf numFmtId="4" fontId="7" fillId="2" borderId="11" xfId="0" applyNumberFormat="1" applyFont="1" applyFill="1" applyBorder="1" applyAlignment="1">
      <alignment horizontal="right" vertical="center"/>
    </xf>
    <xf numFmtId="4" fontId="6" fillId="8" borderId="11" xfId="0" applyNumberFormat="1" applyFont="1" applyFill="1" applyBorder="1" applyAlignment="1" applyProtection="1">
      <alignment horizontal="right" vertical="center"/>
      <protection/>
    </xf>
    <xf numFmtId="0" fontId="5" fillId="2" borderId="0" xfId="0" applyFont="1" applyFill="1" applyAlignment="1">
      <alignment vertical="top"/>
    </xf>
    <xf numFmtId="0" fontId="7" fillId="2" borderId="10" xfId="0" applyFont="1" applyFill="1" applyBorder="1" applyAlignment="1">
      <alignment horizontal="left" vertical="top"/>
    </xf>
    <xf numFmtId="0" fontId="7" fillId="2" borderId="10" xfId="0" applyFont="1" applyFill="1" applyBorder="1" applyAlignment="1">
      <alignment vertical="top" wrapText="1"/>
    </xf>
    <xf numFmtId="4" fontId="6" fillId="2" borderId="10" xfId="0" applyNumberFormat="1" applyFont="1" applyFill="1" applyBorder="1" applyAlignment="1">
      <alignment horizontal="right" vertical="center"/>
    </xf>
    <xf numFmtId="0" fontId="6" fillId="2" borderId="10" xfId="0" applyFont="1" applyFill="1" applyBorder="1" applyAlignment="1">
      <alignment horizontal="left" vertical="top"/>
    </xf>
    <xf numFmtId="0" fontId="28" fillId="2" borderId="10" xfId="0" applyFont="1" applyFill="1" applyBorder="1" applyAlignment="1">
      <alignment vertical="top" wrapText="1"/>
    </xf>
    <xf numFmtId="0" fontId="6" fillId="2" borderId="10" xfId="0" applyFont="1" applyFill="1" applyBorder="1" applyAlignment="1">
      <alignment vertical="top" wrapText="1"/>
    </xf>
    <xf numFmtId="4" fontId="29" fillId="8" borderId="11" xfId="0" applyNumberFormat="1" applyFont="1" applyFill="1" applyBorder="1" applyAlignment="1" applyProtection="1">
      <alignment horizontal="right" vertical="center"/>
      <protection/>
    </xf>
    <xf numFmtId="0" fontId="32" fillId="2" borderId="19" xfId="0" applyFont="1" applyFill="1" applyBorder="1" applyAlignment="1">
      <alignment vertical="top" wrapText="1"/>
    </xf>
    <xf numFmtId="0" fontId="6" fillId="2" borderId="19" xfId="0" applyFont="1" applyFill="1" applyBorder="1" applyAlignment="1">
      <alignment vertical="top" wrapText="1"/>
    </xf>
    <xf numFmtId="0" fontId="7" fillId="2" borderId="15" xfId="0" applyFont="1" applyFill="1" applyBorder="1" applyAlignment="1">
      <alignment horizontal="left" vertical="top" wrapText="1"/>
    </xf>
    <xf numFmtId="4" fontId="7" fillId="2" borderId="10" xfId="0" applyNumberFormat="1" applyFont="1" applyFill="1" applyBorder="1" applyAlignment="1">
      <alignment horizontal="right" vertical="center"/>
    </xf>
    <xf numFmtId="0" fontId="7" fillId="2" borderId="19" xfId="0" applyFont="1" applyFill="1" applyBorder="1" applyAlignment="1">
      <alignment vertical="top" wrapText="1"/>
    </xf>
    <xf numFmtId="0" fontId="6" fillId="2" borderId="20" xfId="0" applyFont="1" applyFill="1" applyBorder="1" applyAlignment="1">
      <alignment vertical="top" wrapText="1"/>
    </xf>
    <xf numFmtId="0" fontId="7" fillId="2" borderId="0" xfId="0" applyFont="1" applyFill="1" applyBorder="1" applyAlignment="1">
      <alignment vertical="top" wrapText="1"/>
    </xf>
    <xf numFmtId="0" fontId="6" fillId="2" borderId="10" xfId="0" applyFont="1" applyFill="1" applyBorder="1" applyAlignment="1">
      <alignment horizontal="left" vertical="top" wrapText="1"/>
    </xf>
    <xf numFmtId="0" fontId="7" fillId="2" borderId="10" xfId="0" applyFont="1" applyFill="1" applyBorder="1" applyAlignment="1">
      <alignment horizontal="left" vertical="top" wrapText="1"/>
    </xf>
    <xf numFmtId="0" fontId="7" fillId="2" borderId="21" xfId="0" applyFont="1" applyFill="1" applyBorder="1" applyAlignment="1">
      <alignment vertical="top" wrapText="1"/>
    </xf>
    <xf numFmtId="4" fontId="6" fillId="0" borderId="10" xfId="0" applyNumberFormat="1" applyFont="1" applyBorder="1" applyAlignment="1">
      <alignment horizontal="right" vertical="center"/>
    </xf>
    <xf numFmtId="0" fontId="35" fillId="2" borderId="0" xfId="0" applyFont="1" applyFill="1" applyAlignment="1">
      <alignment vertical="top"/>
    </xf>
    <xf numFmtId="4" fontId="36" fillId="2" borderId="0" xfId="0" applyNumberFormat="1" applyFont="1" applyFill="1" applyAlignment="1">
      <alignment vertical="top"/>
    </xf>
    <xf numFmtId="0" fontId="36" fillId="2" borderId="0" xfId="0" applyFont="1" applyFill="1" applyAlignment="1">
      <alignment vertical="top"/>
    </xf>
    <xf numFmtId="0" fontId="29" fillId="2" borderId="10" xfId="0" applyFont="1" applyFill="1" applyBorder="1" applyAlignment="1">
      <alignment vertical="center" wrapText="1"/>
    </xf>
    <xf numFmtId="0" fontId="29" fillId="2" borderId="0" xfId="0" applyFont="1" applyFill="1" applyBorder="1" applyAlignment="1">
      <alignment vertical="center" wrapText="1"/>
    </xf>
    <xf numFmtId="0" fontId="6" fillId="2" borderId="22" xfId="0" applyFont="1" applyFill="1" applyBorder="1" applyAlignment="1">
      <alignment vertical="top" wrapText="1"/>
    </xf>
    <xf numFmtId="0" fontId="7" fillId="2" borderId="12" xfId="0" applyFont="1" applyFill="1" applyBorder="1" applyAlignment="1">
      <alignment horizontal="left" vertical="top"/>
    </xf>
    <xf numFmtId="0" fontId="7" fillId="2" borderId="16" xfId="0" applyFont="1" applyFill="1" applyBorder="1" applyAlignment="1">
      <alignment horizontal="left" vertical="top" wrapText="1"/>
    </xf>
    <xf numFmtId="4" fontId="7" fillId="2" borderId="12" xfId="0" applyNumberFormat="1" applyFont="1" applyFill="1" applyBorder="1" applyAlignment="1">
      <alignment horizontal="right" vertical="center"/>
    </xf>
    <xf numFmtId="0" fontId="1" fillId="2" borderId="0" xfId="0" applyFont="1" applyFill="1" applyBorder="1" applyAlignment="1">
      <alignment vertical="top"/>
    </xf>
    <xf numFmtId="0" fontId="5" fillId="2" borderId="0" xfId="0" applyFont="1" applyFill="1" applyBorder="1" applyAlignment="1">
      <alignment vertical="top"/>
    </xf>
    <xf numFmtId="0" fontId="5" fillId="2" borderId="23" xfId="0" applyFont="1" applyFill="1" applyBorder="1" applyAlignment="1">
      <alignment vertical="top"/>
    </xf>
    <xf numFmtId="4" fontId="32" fillId="2" borderId="13" xfId="0" applyNumberFormat="1" applyFont="1" applyFill="1" applyBorder="1" applyAlignment="1">
      <alignment horizontal="right" vertical="center"/>
    </xf>
    <xf numFmtId="4" fontId="7" fillId="2" borderId="13" xfId="0" applyNumberFormat="1" applyFont="1" applyFill="1" applyBorder="1" applyAlignment="1" applyProtection="1">
      <alignment horizontal="right" vertical="center"/>
      <protection/>
    </xf>
    <xf numFmtId="0" fontId="7" fillId="2" borderId="11" xfId="0" applyFont="1" applyFill="1" applyBorder="1" applyAlignment="1">
      <alignment horizontal="left" vertical="top" wrapText="1"/>
    </xf>
    <xf numFmtId="0" fontId="7" fillId="2" borderId="24" xfId="0" applyFont="1" applyFill="1" applyBorder="1" applyAlignment="1">
      <alignment horizontal="left" vertical="top" wrapText="1"/>
    </xf>
    <xf numFmtId="0" fontId="6" fillId="2" borderId="15" xfId="0" applyFont="1" applyFill="1" applyBorder="1" applyAlignment="1">
      <alignment horizontal="left" vertical="top" wrapText="1"/>
    </xf>
    <xf numFmtId="0" fontId="32" fillId="2" borderId="15" xfId="0" applyFont="1" applyFill="1" applyBorder="1" applyAlignment="1">
      <alignment vertical="top" wrapText="1"/>
    </xf>
    <xf numFmtId="0" fontId="1" fillId="2" borderId="0" xfId="0" applyFont="1" applyFill="1" applyBorder="1" applyAlignment="1">
      <alignment vertical="top" wrapText="1"/>
    </xf>
    <xf numFmtId="0" fontId="31" fillId="2" borderId="0" xfId="0" applyFont="1" applyFill="1" applyAlignment="1">
      <alignment horizontal="center" vertical="top" wrapText="1"/>
    </xf>
    <xf numFmtId="0" fontId="37" fillId="0" borderId="14" xfId="0" applyFont="1" applyFill="1" applyBorder="1" applyAlignment="1">
      <alignment horizontal="center" vertical="top"/>
    </xf>
    <xf numFmtId="0" fontId="37" fillId="0" borderId="13" xfId="0" applyFont="1" applyFill="1" applyBorder="1" applyAlignment="1">
      <alignment horizontal="center" vertical="top"/>
    </xf>
    <xf numFmtId="0" fontId="37" fillId="0" borderId="15" xfId="0" applyFont="1" applyFill="1" applyBorder="1" applyAlignment="1">
      <alignment horizontal="center" vertical="top"/>
    </xf>
    <xf numFmtId="0" fontId="34" fillId="0" borderId="14" xfId="0" applyFont="1" applyFill="1" applyBorder="1" applyAlignment="1">
      <alignment horizontal="center" vertical="top"/>
    </xf>
    <xf numFmtId="0" fontId="34" fillId="0" borderId="13" xfId="0" applyFont="1" applyFill="1" applyBorder="1" applyAlignment="1">
      <alignment horizontal="center" vertical="top"/>
    </xf>
    <xf numFmtId="0" fontId="34" fillId="0" borderId="15" xfId="0" applyFont="1" applyFill="1" applyBorder="1" applyAlignment="1">
      <alignment horizontal="center" vertical="top"/>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 Видатки" xfId="53"/>
    <cellStyle name="Обычный_ZV1PIV98"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C124"/>
  <sheetViews>
    <sheetView tabSelected="1" view="pageBreakPreview" zoomScale="75" zoomScaleNormal="75" zoomScaleSheetLayoutView="75" zoomScalePageLayoutView="0" workbookViewId="0" topLeftCell="C1">
      <selection activeCell="D13" sqref="D13"/>
    </sheetView>
  </sheetViews>
  <sheetFormatPr defaultColWidth="9.00390625" defaultRowHeight="12.75"/>
  <cols>
    <col min="1" max="1" width="12.875" style="126" customWidth="1"/>
    <col min="2" max="2" width="106.875" style="98" customWidth="1"/>
    <col min="3" max="3" width="18.875" style="96" customWidth="1"/>
    <col min="4" max="4" width="20.00390625" style="96" customWidth="1"/>
    <col min="5" max="5" width="18.00390625" style="96" customWidth="1"/>
    <col min="6" max="6" width="18.375" style="96" customWidth="1"/>
    <col min="7" max="7" width="20.75390625" style="96" customWidth="1"/>
    <col min="8" max="8" width="5.375" style="97" customWidth="1"/>
    <col min="9" max="9" width="18.25390625" style="97" bestFit="1" customWidth="1"/>
    <col min="10" max="16384" width="9.125" style="97" customWidth="1"/>
  </cols>
  <sheetData>
    <row r="1" spans="1:4" ht="26.25" customHeight="1">
      <c r="A1" s="92"/>
      <c r="B1" s="93"/>
      <c r="C1" s="94"/>
      <c r="D1" s="95" t="s">
        <v>227</v>
      </c>
    </row>
    <row r="2" spans="1:4" ht="26.25" customHeight="1">
      <c r="A2" s="92"/>
      <c r="B2" s="93"/>
      <c r="C2" s="94"/>
      <c r="D2" s="95" t="s">
        <v>207</v>
      </c>
    </row>
    <row r="3" spans="1:4" ht="26.25" customHeight="1">
      <c r="A3" s="92"/>
      <c r="B3" s="93"/>
      <c r="C3" s="94"/>
      <c r="D3" s="95" t="s">
        <v>237</v>
      </c>
    </row>
    <row r="4" spans="1:4" ht="26.25" customHeight="1">
      <c r="A4" s="92"/>
      <c r="B4" s="93"/>
      <c r="C4" s="94"/>
      <c r="D4" s="95" t="s">
        <v>155</v>
      </c>
    </row>
    <row r="5" spans="1:4" ht="26.25" customHeight="1">
      <c r="A5" s="92"/>
      <c r="B5" s="93"/>
      <c r="C5" s="94"/>
      <c r="D5" s="95" t="s">
        <v>228</v>
      </c>
    </row>
    <row r="6" spans="1:5" ht="3.75" customHeight="1">
      <c r="A6" s="92"/>
      <c r="B6" s="93"/>
      <c r="C6" s="94"/>
      <c r="D6" s="94"/>
      <c r="E6" s="95"/>
    </row>
    <row r="7" spans="1:5" ht="21.75" customHeight="1">
      <c r="A7" s="92"/>
      <c r="B7" s="160" t="s">
        <v>136</v>
      </c>
      <c r="C7" s="160"/>
      <c r="D7" s="160"/>
      <c r="E7" s="94"/>
    </row>
    <row r="8" spans="1:5" ht="22.5" customHeight="1">
      <c r="A8" s="92"/>
      <c r="B8" s="160" t="s">
        <v>137</v>
      </c>
      <c r="C8" s="160"/>
      <c r="D8" s="160"/>
      <c r="E8" s="94"/>
    </row>
    <row r="9" spans="1:5" ht="22.5" customHeight="1">
      <c r="A9" s="92"/>
      <c r="B9" s="160" t="s">
        <v>229</v>
      </c>
      <c r="C9" s="160"/>
      <c r="D9" s="160"/>
      <c r="E9" s="94"/>
    </row>
    <row r="10" spans="1:7" ht="17.25" customHeight="1">
      <c r="A10" s="92"/>
      <c r="G10" s="96" t="s">
        <v>138</v>
      </c>
    </row>
    <row r="11" spans="1:7" s="101" customFormat="1" ht="81" customHeight="1">
      <c r="A11" s="99" t="s">
        <v>139</v>
      </c>
      <c r="B11" s="100" t="s">
        <v>140</v>
      </c>
      <c r="C11" s="99" t="s">
        <v>219</v>
      </c>
      <c r="D11" s="99" t="s">
        <v>230</v>
      </c>
      <c r="E11" s="99" t="s">
        <v>172</v>
      </c>
      <c r="F11" s="99" t="s">
        <v>220</v>
      </c>
      <c r="G11" s="99" t="s">
        <v>236</v>
      </c>
    </row>
    <row r="12" spans="1:7" s="96" customFormat="1" ht="16.5" customHeight="1">
      <c r="A12" s="102">
        <v>1</v>
      </c>
      <c r="B12" s="103">
        <v>2</v>
      </c>
      <c r="C12" s="102">
        <v>3</v>
      </c>
      <c r="D12" s="104">
        <v>4</v>
      </c>
      <c r="E12" s="102">
        <v>5</v>
      </c>
      <c r="F12" s="102">
        <v>6</v>
      </c>
      <c r="G12" s="102">
        <v>7</v>
      </c>
    </row>
    <row r="13" spans="1:7" s="110" customFormat="1" ht="20.25">
      <c r="A13" s="105"/>
      <c r="B13" s="106" t="s">
        <v>141</v>
      </c>
      <c r="C13" s="107"/>
      <c r="D13" s="107"/>
      <c r="E13" s="107"/>
      <c r="F13" s="108"/>
      <c r="G13" s="109"/>
    </row>
    <row r="14" spans="1:8" s="117" customFormat="1" ht="18" customHeight="1">
      <c r="A14" s="111"/>
      <c r="B14" s="112" t="s">
        <v>0</v>
      </c>
      <c r="C14" s="113"/>
      <c r="D14" s="113"/>
      <c r="E14" s="113"/>
      <c r="F14" s="114"/>
      <c r="G14" s="115"/>
      <c r="H14" s="116"/>
    </row>
    <row r="15" spans="1:8" s="122" customFormat="1" ht="18.75">
      <c r="A15" s="118">
        <v>10000000</v>
      </c>
      <c r="B15" s="119" t="s">
        <v>162</v>
      </c>
      <c r="C15" s="120">
        <f>SUM(C16,)</f>
        <v>63716000</v>
      </c>
      <c r="D15" s="120">
        <f>SUM(D16,)</f>
        <v>28302000</v>
      </c>
      <c r="E15" s="120">
        <f>SUM(E16,)</f>
        <v>34969063.82</v>
      </c>
      <c r="F15" s="121">
        <f>IF(C15=0,"",E15/C15*100)</f>
        <v>54.88270421872057</v>
      </c>
      <c r="G15" s="121">
        <f>IF(D15=0,"",E15/D15*100)</f>
        <v>123.55686460320825</v>
      </c>
      <c r="H15" s="97"/>
    </row>
    <row r="16" spans="1:8" s="122" customFormat="1" ht="18.75">
      <c r="A16" s="123">
        <v>11000000</v>
      </c>
      <c r="B16" s="124" t="s">
        <v>163</v>
      </c>
      <c r="C16" s="125">
        <f>SUM(C17,C22)</f>
        <v>63716000</v>
      </c>
      <c r="D16" s="125">
        <f>SUM(D17,D22)</f>
        <v>28302000</v>
      </c>
      <c r="E16" s="125">
        <f>SUM(E17,E22)</f>
        <v>34969063.82</v>
      </c>
      <c r="F16" s="121">
        <f aca="true" t="shared" si="0" ref="F16:F65">IF(C16=0,"",E16/C16*100)</f>
        <v>54.88270421872057</v>
      </c>
      <c r="G16" s="121">
        <f aca="true" t="shared" si="1" ref="G16:G65">IF(D16=0,"",E16/D16*100)</f>
        <v>123.55686460320825</v>
      </c>
      <c r="H16" s="97"/>
    </row>
    <row r="17" spans="1:8" s="122" customFormat="1" ht="18.75">
      <c r="A17" s="126">
        <v>11010000</v>
      </c>
      <c r="B17" s="127" t="s">
        <v>210</v>
      </c>
      <c r="C17" s="125">
        <f>SUM(C18:C21)</f>
        <v>63706000</v>
      </c>
      <c r="D17" s="125">
        <f>SUM(D18:D21)</f>
        <v>28300000</v>
      </c>
      <c r="E17" s="125">
        <f>SUM(E18:E21)</f>
        <v>34954930.96</v>
      </c>
      <c r="F17" s="121">
        <f t="shared" si="0"/>
        <v>54.86913471258595</v>
      </c>
      <c r="G17" s="121">
        <f t="shared" si="1"/>
        <v>123.5156571024735</v>
      </c>
      <c r="H17" s="97"/>
    </row>
    <row r="18" spans="1:8" s="122" customFormat="1" ht="31.5">
      <c r="A18" s="126">
        <v>11010100</v>
      </c>
      <c r="B18" s="128" t="s">
        <v>164</v>
      </c>
      <c r="C18" s="125">
        <v>31649000</v>
      </c>
      <c r="D18" s="125">
        <v>13900000</v>
      </c>
      <c r="E18" s="125">
        <v>17667001.53</v>
      </c>
      <c r="F18" s="121">
        <f t="shared" si="0"/>
        <v>55.82167376536383</v>
      </c>
      <c r="G18" s="121">
        <f t="shared" si="1"/>
        <v>127.10073043165468</v>
      </c>
      <c r="H18" s="97"/>
    </row>
    <row r="19" spans="1:7" ht="47.25">
      <c r="A19" s="126">
        <v>11010200</v>
      </c>
      <c r="B19" s="128" t="s">
        <v>165</v>
      </c>
      <c r="C19" s="125">
        <v>28854000</v>
      </c>
      <c r="D19" s="125">
        <v>13900000</v>
      </c>
      <c r="E19" s="125">
        <v>15972983.33</v>
      </c>
      <c r="F19" s="121">
        <f t="shared" si="0"/>
        <v>55.35795151452139</v>
      </c>
      <c r="G19" s="121">
        <f t="shared" si="1"/>
        <v>114.91354913669065</v>
      </c>
    </row>
    <row r="20" spans="1:7" ht="31.5">
      <c r="A20" s="126">
        <v>11010400</v>
      </c>
      <c r="B20" s="128" t="s">
        <v>166</v>
      </c>
      <c r="C20" s="125">
        <v>2885000</v>
      </c>
      <c r="D20" s="125">
        <v>400000</v>
      </c>
      <c r="E20" s="125">
        <v>1109560.42</v>
      </c>
      <c r="F20" s="121">
        <f t="shared" si="0"/>
        <v>38.459633275563256</v>
      </c>
      <c r="G20" s="129" t="s">
        <v>204</v>
      </c>
    </row>
    <row r="21" spans="1:7" ht="31.5">
      <c r="A21" s="126">
        <v>11010500</v>
      </c>
      <c r="B21" s="128" t="s">
        <v>167</v>
      </c>
      <c r="C21" s="125">
        <v>318000</v>
      </c>
      <c r="D21" s="125">
        <v>100000</v>
      </c>
      <c r="E21" s="125">
        <v>205385.68</v>
      </c>
      <c r="F21" s="121">
        <f t="shared" si="0"/>
        <v>64.58669182389937</v>
      </c>
      <c r="G21" s="129" t="s">
        <v>204</v>
      </c>
    </row>
    <row r="22" spans="1:7" ht="18.75">
      <c r="A22" s="126">
        <v>11020000</v>
      </c>
      <c r="B22" s="130" t="s">
        <v>185</v>
      </c>
      <c r="C22" s="125">
        <f>SUM(C23)</f>
        <v>10000</v>
      </c>
      <c r="D22" s="125">
        <f>SUM(D23)</f>
        <v>2000</v>
      </c>
      <c r="E22" s="125">
        <f>SUM(E23)</f>
        <v>14132.86</v>
      </c>
      <c r="F22" s="121">
        <f t="shared" si="0"/>
        <v>141.3286</v>
      </c>
      <c r="G22" s="129" t="s">
        <v>204</v>
      </c>
    </row>
    <row r="23" spans="1:7" ht="18.75">
      <c r="A23" s="126">
        <v>11020200</v>
      </c>
      <c r="B23" s="131" t="s">
        <v>156</v>
      </c>
      <c r="C23" s="125">
        <v>10000</v>
      </c>
      <c r="D23" s="125">
        <v>2000</v>
      </c>
      <c r="E23" s="125">
        <v>14132.86</v>
      </c>
      <c r="F23" s="121">
        <f t="shared" si="0"/>
        <v>141.3286</v>
      </c>
      <c r="G23" s="129" t="s">
        <v>204</v>
      </c>
    </row>
    <row r="24" spans="1:8" s="122" customFormat="1" ht="18.75">
      <c r="A24" s="123">
        <v>20000000</v>
      </c>
      <c r="B24" s="132" t="s">
        <v>142</v>
      </c>
      <c r="C24" s="133">
        <f>SUM(C25,C34,C32,C28)</f>
        <v>107000</v>
      </c>
      <c r="D24" s="133">
        <f>SUM(D25,D34,D32,D28)</f>
        <v>51000</v>
      </c>
      <c r="E24" s="133">
        <f>SUM(E25,E34,E32,E28)</f>
        <v>212611.87000000002</v>
      </c>
      <c r="F24" s="121">
        <f t="shared" si="0"/>
        <v>198.70268224299068</v>
      </c>
      <c r="G24" s="129" t="s">
        <v>204</v>
      </c>
      <c r="H24" s="97"/>
    </row>
    <row r="25" spans="1:7" ht="18.75">
      <c r="A25" s="123">
        <v>21000000</v>
      </c>
      <c r="B25" s="134" t="s">
        <v>186</v>
      </c>
      <c r="C25" s="125">
        <f>SUM(C26,)</f>
        <v>7000</v>
      </c>
      <c r="D25" s="125">
        <f>SUM(D26,)</f>
        <v>1000</v>
      </c>
      <c r="E25" s="125">
        <f>SUM(E26,)</f>
        <v>12255</v>
      </c>
      <c r="F25" s="121">
        <f t="shared" si="0"/>
        <v>175.07142857142856</v>
      </c>
      <c r="G25" s="129" t="s">
        <v>204</v>
      </c>
    </row>
    <row r="26" spans="1:7" ht="47.25">
      <c r="A26" s="126">
        <v>21010000</v>
      </c>
      <c r="B26" s="131" t="s">
        <v>157</v>
      </c>
      <c r="C26" s="125">
        <f>SUM(C27)</f>
        <v>7000</v>
      </c>
      <c r="D26" s="125">
        <f>SUM(D27)</f>
        <v>1000</v>
      </c>
      <c r="E26" s="125">
        <f>SUM(E27)</f>
        <v>12255</v>
      </c>
      <c r="F26" s="121">
        <f t="shared" si="0"/>
        <v>175.07142857142856</v>
      </c>
      <c r="G26" s="129" t="s">
        <v>204</v>
      </c>
    </row>
    <row r="27" spans="1:7" ht="31.5">
      <c r="A27" s="126">
        <v>21010300</v>
      </c>
      <c r="B27" s="131" t="s">
        <v>158</v>
      </c>
      <c r="C27" s="125">
        <v>7000</v>
      </c>
      <c r="D27" s="125">
        <v>1000</v>
      </c>
      <c r="E27" s="125">
        <v>12255</v>
      </c>
      <c r="F27" s="121">
        <f t="shared" si="0"/>
        <v>175.07142857142856</v>
      </c>
      <c r="G27" s="129" t="s">
        <v>204</v>
      </c>
    </row>
    <row r="28" spans="1:7" s="122" customFormat="1" ht="15.75" customHeight="1">
      <c r="A28" s="123">
        <v>22010000</v>
      </c>
      <c r="B28" s="124" t="s">
        <v>231</v>
      </c>
      <c r="C28" s="133">
        <f>SUM(C29:C31)</f>
        <v>0</v>
      </c>
      <c r="D28" s="133">
        <f>SUM(D29:D31)</f>
        <v>0</v>
      </c>
      <c r="E28" s="133">
        <f>SUM(E29:E31)</f>
        <v>76802</v>
      </c>
      <c r="F28" s="121">
        <f t="shared" si="0"/>
      </c>
      <c r="G28" s="121">
        <f t="shared" si="1"/>
      </c>
    </row>
    <row r="29" spans="1:7" ht="31.5">
      <c r="A29" s="126">
        <v>22010300</v>
      </c>
      <c r="B29" s="128" t="s">
        <v>232</v>
      </c>
      <c r="C29" s="125">
        <v>0</v>
      </c>
      <c r="D29" s="125">
        <v>0</v>
      </c>
      <c r="E29" s="125">
        <v>2270</v>
      </c>
      <c r="F29" s="121">
        <f t="shared" si="0"/>
      </c>
      <c r="G29" s="121">
        <f t="shared" si="1"/>
      </c>
    </row>
    <row r="30" spans="1:7" ht="15.75" customHeight="1">
      <c r="A30" s="126">
        <v>22012600</v>
      </c>
      <c r="B30" s="128" t="s">
        <v>233</v>
      </c>
      <c r="C30" s="125">
        <v>0</v>
      </c>
      <c r="D30" s="125">
        <v>0</v>
      </c>
      <c r="E30" s="125">
        <v>72292</v>
      </c>
      <c r="F30" s="121">
        <f t="shared" si="0"/>
      </c>
      <c r="G30" s="121">
        <f t="shared" si="1"/>
      </c>
    </row>
    <row r="31" spans="1:7" ht="47.25">
      <c r="A31" s="126">
        <v>22012900</v>
      </c>
      <c r="B31" s="128" t="s">
        <v>234</v>
      </c>
      <c r="C31" s="125">
        <v>0</v>
      </c>
      <c r="D31" s="125">
        <v>0</v>
      </c>
      <c r="E31" s="125">
        <v>2240</v>
      </c>
      <c r="F31" s="121">
        <f t="shared" si="0"/>
      </c>
      <c r="G31" s="121">
        <f t="shared" si="1"/>
      </c>
    </row>
    <row r="32" spans="1:7" ht="34.5" customHeight="1">
      <c r="A32" s="126">
        <v>22130000</v>
      </c>
      <c r="B32" s="135" t="s">
        <v>199</v>
      </c>
      <c r="C32" s="125">
        <v>0</v>
      </c>
      <c r="D32" s="125">
        <v>0</v>
      </c>
      <c r="E32" s="125">
        <v>1350.23</v>
      </c>
      <c r="F32" s="121">
        <f t="shared" si="0"/>
      </c>
      <c r="G32" s="121">
        <f t="shared" si="1"/>
      </c>
    </row>
    <row r="33" spans="1:7" s="122" customFormat="1" ht="21" customHeight="1">
      <c r="A33" s="123">
        <v>24000000</v>
      </c>
      <c r="B33" s="136" t="s">
        <v>168</v>
      </c>
      <c r="C33" s="133">
        <f>SUM(C34)</f>
        <v>100000</v>
      </c>
      <c r="D33" s="133">
        <f>SUM(D34)</f>
        <v>50000</v>
      </c>
      <c r="E33" s="133">
        <f>SUM(E34)</f>
        <v>122204.64</v>
      </c>
      <c r="F33" s="121">
        <f t="shared" si="0"/>
        <v>122.20464</v>
      </c>
      <c r="G33" s="129" t="s">
        <v>204</v>
      </c>
    </row>
    <row r="34" spans="1:8" s="122" customFormat="1" ht="18.75">
      <c r="A34" s="123">
        <v>24060000</v>
      </c>
      <c r="B34" s="132" t="s">
        <v>187</v>
      </c>
      <c r="C34" s="133">
        <f>SUM(C35:C36)</f>
        <v>100000</v>
      </c>
      <c r="D34" s="133">
        <f>SUM(D35:D36)</f>
        <v>50000</v>
      </c>
      <c r="E34" s="133">
        <f>SUM(E35:E36)</f>
        <v>122204.64</v>
      </c>
      <c r="F34" s="121">
        <f t="shared" si="0"/>
        <v>122.20464</v>
      </c>
      <c r="G34" s="129" t="s">
        <v>204</v>
      </c>
      <c r="H34" s="97"/>
    </row>
    <row r="35" spans="1:7" ht="18.75">
      <c r="A35" s="126">
        <v>24060300</v>
      </c>
      <c r="B35" s="137" t="s">
        <v>143</v>
      </c>
      <c r="C35" s="125">
        <v>100000</v>
      </c>
      <c r="D35" s="125">
        <v>50000</v>
      </c>
      <c r="E35" s="125">
        <v>121435.79</v>
      </c>
      <c r="F35" s="121">
        <f t="shared" si="0"/>
        <v>121.43579</v>
      </c>
      <c r="G35" s="129" t="s">
        <v>204</v>
      </c>
    </row>
    <row r="36" spans="1:7" ht="18.75">
      <c r="A36" s="126">
        <v>24060600</v>
      </c>
      <c r="B36" s="137" t="s">
        <v>221</v>
      </c>
      <c r="C36" s="125">
        <v>0</v>
      </c>
      <c r="D36" s="125">
        <v>0</v>
      </c>
      <c r="E36" s="125">
        <v>768.85</v>
      </c>
      <c r="F36" s="121">
        <f t="shared" si="0"/>
      </c>
      <c r="G36" s="121">
        <f t="shared" si="1"/>
      </c>
    </row>
    <row r="37" spans="1:8" s="122" customFormat="1" ht="18.75">
      <c r="A37" s="123">
        <v>30000000</v>
      </c>
      <c r="B37" s="138" t="s">
        <v>144</v>
      </c>
      <c r="C37" s="133">
        <f>SUM(C38)</f>
        <v>1000</v>
      </c>
      <c r="D37" s="133">
        <f aca="true" t="shared" si="2" ref="D37:E39">SUM(D38)</f>
        <v>0</v>
      </c>
      <c r="E37" s="133">
        <f t="shared" si="2"/>
        <v>1747.49</v>
      </c>
      <c r="F37" s="121">
        <f t="shared" si="0"/>
        <v>174.749</v>
      </c>
      <c r="G37" s="121">
        <f t="shared" si="1"/>
      </c>
      <c r="H37" s="97"/>
    </row>
    <row r="38" spans="1:7" ht="18.75">
      <c r="A38" s="118">
        <v>31000000</v>
      </c>
      <c r="B38" s="139" t="s">
        <v>188</v>
      </c>
      <c r="C38" s="125">
        <f>SUM(C39)</f>
        <v>1000</v>
      </c>
      <c r="D38" s="125">
        <f t="shared" si="2"/>
        <v>0</v>
      </c>
      <c r="E38" s="125">
        <f t="shared" si="2"/>
        <v>1747.49</v>
      </c>
      <c r="F38" s="121">
        <f t="shared" si="0"/>
        <v>174.749</v>
      </c>
      <c r="G38" s="121">
        <f t="shared" si="1"/>
      </c>
    </row>
    <row r="39" spans="1:7" ht="47.25">
      <c r="A39" s="126">
        <v>31010000</v>
      </c>
      <c r="B39" s="130" t="s">
        <v>159</v>
      </c>
      <c r="C39" s="125">
        <f>SUM(C40)</f>
        <v>1000</v>
      </c>
      <c r="D39" s="125">
        <f>D40</f>
        <v>0</v>
      </c>
      <c r="E39" s="125">
        <f t="shared" si="2"/>
        <v>1747.49</v>
      </c>
      <c r="F39" s="121">
        <f t="shared" si="0"/>
        <v>174.749</v>
      </c>
      <c r="G39" s="121">
        <f t="shared" si="1"/>
      </c>
    </row>
    <row r="40" spans="1:7" ht="33.75" customHeight="1">
      <c r="A40" s="126">
        <v>31010200</v>
      </c>
      <c r="B40" s="131" t="s">
        <v>160</v>
      </c>
      <c r="C40" s="125">
        <v>1000</v>
      </c>
      <c r="D40" s="125">
        <v>0</v>
      </c>
      <c r="E40" s="125">
        <v>1747.49</v>
      </c>
      <c r="F40" s="121">
        <f t="shared" si="0"/>
        <v>174.749</v>
      </c>
      <c r="G40" s="121">
        <f t="shared" si="1"/>
      </c>
    </row>
    <row r="41" spans="1:8" s="122" customFormat="1" ht="18.75">
      <c r="A41" s="138"/>
      <c r="B41" s="132" t="s">
        <v>145</v>
      </c>
      <c r="C41" s="133">
        <f>C37+C24+C15</f>
        <v>63824000</v>
      </c>
      <c r="D41" s="133">
        <f>D37+D24+D15</f>
        <v>28353000</v>
      </c>
      <c r="E41" s="133">
        <f>E37+E24+E15</f>
        <v>35183423.18</v>
      </c>
      <c r="F41" s="121">
        <f t="shared" si="0"/>
        <v>55.125694378290305</v>
      </c>
      <c r="G41" s="121">
        <f t="shared" si="1"/>
        <v>124.09065418121538</v>
      </c>
      <c r="H41" s="97"/>
    </row>
    <row r="42" spans="1:8" s="122" customFormat="1" ht="18.75">
      <c r="A42" s="123">
        <v>40000000</v>
      </c>
      <c r="B42" s="132" t="s">
        <v>146</v>
      </c>
      <c r="C42" s="133">
        <f>SUM(C43)</f>
        <v>213577681</v>
      </c>
      <c r="D42" s="133">
        <f>SUM(D43)</f>
        <v>110095427.28999999</v>
      </c>
      <c r="E42" s="133">
        <f>SUM(E43)</f>
        <v>102562106.36</v>
      </c>
      <c r="F42" s="121">
        <f t="shared" si="0"/>
        <v>48.020985095348045</v>
      </c>
      <c r="G42" s="121">
        <f t="shared" si="1"/>
        <v>93.15746247102831</v>
      </c>
      <c r="H42" s="97"/>
    </row>
    <row r="43" spans="1:7" ht="18.75">
      <c r="A43" s="123">
        <v>41000000</v>
      </c>
      <c r="B43" s="134" t="s">
        <v>189</v>
      </c>
      <c r="C43" s="125">
        <f>SUM(C44,C47)</f>
        <v>213577681</v>
      </c>
      <c r="D43" s="125">
        <f>SUM(D44,D47)</f>
        <v>110095427.28999999</v>
      </c>
      <c r="E43" s="125">
        <f>SUM(E44,E47)</f>
        <v>102562106.36</v>
      </c>
      <c r="F43" s="121">
        <f t="shared" si="0"/>
        <v>48.020985095348045</v>
      </c>
      <c r="G43" s="121">
        <f t="shared" si="1"/>
        <v>93.15746247102831</v>
      </c>
    </row>
    <row r="44" spans="1:8" s="122" customFormat="1" ht="18.75">
      <c r="A44" s="126">
        <v>41020000</v>
      </c>
      <c r="B44" s="130" t="s">
        <v>190</v>
      </c>
      <c r="C44" s="125">
        <f>C45+C46</f>
        <v>3554881</v>
      </c>
      <c r="D44" s="125">
        <f>D45+D46</f>
        <v>2106281</v>
      </c>
      <c r="E44" s="125">
        <f>E45+E46</f>
        <v>2066281</v>
      </c>
      <c r="F44" s="121">
        <f t="shared" si="0"/>
        <v>58.12518056159968</v>
      </c>
      <c r="G44" s="121">
        <f t="shared" si="1"/>
        <v>98.10091815859327</v>
      </c>
      <c r="H44" s="97"/>
    </row>
    <row r="45" spans="1:8" s="122" customFormat="1" ht="18.75">
      <c r="A45" s="126">
        <v>41020100</v>
      </c>
      <c r="B45" s="131" t="s">
        <v>200</v>
      </c>
      <c r="C45" s="140">
        <v>2258100</v>
      </c>
      <c r="D45" s="140">
        <v>1129200</v>
      </c>
      <c r="E45" s="140">
        <v>1129200</v>
      </c>
      <c r="F45" s="121">
        <f t="shared" si="0"/>
        <v>50.00664275275675</v>
      </c>
      <c r="G45" s="121">
        <f t="shared" si="1"/>
        <v>100</v>
      </c>
      <c r="H45" s="97"/>
    </row>
    <row r="46" spans="1:8" s="122" customFormat="1" ht="18.75">
      <c r="A46" s="126">
        <v>41020900</v>
      </c>
      <c r="B46" s="131" t="s">
        <v>201</v>
      </c>
      <c r="C46" s="140">
        <v>1296781</v>
      </c>
      <c r="D46" s="140">
        <v>977081</v>
      </c>
      <c r="E46" s="140">
        <v>937081</v>
      </c>
      <c r="F46" s="121">
        <f t="shared" si="0"/>
        <v>72.26208588805666</v>
      </c>
      <c r="G46" s="121">
        <f t="shared" si="1"/>
        <v>95.90617359256807</v>
      </c>
      <c r="H46" s="97"/>
    </row>
    <row r="47" spans="1:9" s="143" customFormat="1" ht="19.5">
      <c r="A47" s="126">
        <v>41030000</v>
      </c>
      <c r="B47" s="130" t="s">
        <v>191</v>
      </c>
      <c r="C47" s="125">
        <f>SUM(C48:C55)</f>
        <v>210022800</v>
      </c>
      <c r="D47" s="125">
        <f>SUM(D48:D55)</f>
        <v>107989146.28999999</v>
      </c>
      <c r="E47" s="125">
        <f>SUM(E48:E55)</f>
        <v>100495825.36</v>
      </c>
      <c r="F47" s="121">
        <f t="shared" si="0"/>
        <v>47.849959794841325</v>
      </c>
      <c r="G47" s="121">
        <f t="shared" si="1"/>
        <v>93.0610425330366</v>
      </c>
      <c r="H47" s="141"/>
      <c r="I47" s="142">
        <f>E47-D47</f>
        <v>-7493320.929999992</v>
      </c>
    </row>
    <row r="48" spans="1:9" ht="28.5" customHeight="1">
      <c r="A48" s="126">
        <v>41030600</v>
      </c>
      <c r="B48" s="144" t="s">
        <v>173</v>
      </c>
      <c r="C48" s="140">
        <v>54555000</v>
      </c>
      <c r="D48" s="140">
        <v>25413370.29</v>
      </c>
      <c r="E48" s="140">
        <v>25413370.29</v>
      </c>
      <c r="F48" s="121">
        <f t="shared" si="0"/>
        <v>46.58302683530382</v>
      </c>
      <c r="G48" s="121">
        <f t="shared" si="1"/>
        <v>100</v>
      </c>
      <c r="I48" s="142">
        <f aca="true" t="shared" si="3" ref="I48:I56">E48-D48</f>
        <v>0</v>
      </c>
    </row>
    <row r="49" spans="1:9" ht="38.25">
      <c r="A49" s="126">
        <v>41030800</v>
      </c>
      <c r="B49" s="144" t="s">
        <v>174</v>
      </c>
      <c r="C49" s="140">
        <v>61627700</v>
      </c>
      <c r="D49" s="140">
        <v>31546262</v>
      </c>
      <c r="E49" s="140">
        <v>24455171.38</v>
      </c>
      <c r="F49" s="121">
        <f t="shared" si="0"/>
        <v>39.682109473499736</v>
      </c>
      <c r="G49" s="121">
        <f t="shared" si="1"/>
        <v>77.52161374935642</v>
      </c>
      <c r="I49" s="142">
        <f t="shared" si="3"/>
        <v>-7091090.620000001</v>
      </c>
    </row>
    <row r="50" spans="1:9" ht="31.5" customHeight="1">
      <c r="A50" s="126">
        <v>41031000</v>
      </c>
      <c r="B50" s="144" t="s">
        <v>175</v>
      </c>
      <c r="C50" s="140">
        <v>2724800</v>
      </c>
      <c r="D50" s="140">
        <v>1114330</v>
      </c>
      <c r="E50" s="140">
        <v>1114330</v>
      </c>
      <c r="F50" s="121">
        <f t="shared" si="0"/>
        <v>40.8958455666471</v>
      </c>
      <c r="G50" s="121">
        <f t="shared" si="1"/>
        <v>100</v>
      </c>
      <c r="I50" s="142">
        <f t="shared" si="3"/>
        <v>0</v>
      </c>
    </row>
    <row r="51" spans="1:9" ht="19.5">
      <c r="A51" s="126">
        <v>41033900</v>
      </c>
      <c r="B51" s="144" t="s">
        <v>202</v>
      </c>
      <c r="C51" s="140">
        <v>56692700</v>
      </c>
      <c r="D51" s="140">
        <v>32111700</v>
      </c>
      <c r="E51" s="140">
        <v>32111700</v>
      </c>
      <c r="F51" s="121">
        <f t="shared" si="0"/>
        <v>56.64168402633849</v>
      </c>
      <c r="G51" s="121">
        <f t="shared" si="1"/>
        <v>100</v>
      </c>
      <c r="I51" s="142">
        <f t="shared" si="3"/>
        <v>0</v>
      </c>
    </row>
    <row r="52" spans="1:9" ht="19.5">
      <c r="A52" s="126">
        <v>41034200</v>
      </c>
      <c r="B52" s="145" t="s">
        <v>203</v>
      </c>
      <c r="C52" s="140">
        <v>33022300</v>
      </c>
      <c r="D52" s="140">
        <v>16095200</v>
      </c>
      <c r="E52" s="140">
        <v>16095200</v>
      </c>
      <c r="F52" s="121">
        <f t="shared" si="0"/>
        <v>48.74039664105771</v>
      </c>
      <c r="G52" s="121">
        <f t="shared" si="1"/>
        <v>100</v>
      </c>
      <c r="I52" s="142">
        <f t="shared" si="3"/>
        <v>0</v>
      </c>
    </row>
    <row r="53" spans="1:9" ht="19.5">
      <c r="A53" s="126">
        <v>41035000</v>
      </c>
      <c r="B53" s="146" t="s">
        <v>147</v>
      </c>
      <c r="C53" s="140">
        <v>387800</v>
      </c>
      <c r="D53" s="140">
        <v>804950</v>
      </c>
      <c r="E53" s="140">
        <v>405125</v>
      </c>
      <c r="F53" s="121">
        <f t="shared" si="0"/>
        <v>104.46750902527076</v>
      </c>
      <c r="G53" s="121">
        <f t="shared" si="1"/>
        <v>50.32921299459594</v>
      </c>
      <c r="I53" s="142">
        <f t="shared" si="3"/>
        <v>-399825</v>
      </c>
    </row>
    <row r="54" spans="1:9" ht="31.5">
      <c r="A54" s="126">
        <v>41035300</v>
      </c>
      <c r="B54" s="146" t="s">
        <v>235</v>
      </c>
      <c r="C54" s="140">
        <v>0</v>
      </c>
      <c r="D54" s="140">
        <v>366000</v>
      </c>
      <c r="E54" s="140">
        <v>366000</v>
      </c>
      <c r="F54" s="121">
        <f t="shared" si="0"/>
      </c>
      <c r="G54" s="121">
        <f t="shared" si="1"/>
        <v>100</v>
      </c>
      <c r="I54" s="142">
        <f t="shared" si="3"/>
        <v>0</v>
      </c>
    </row>
    <row r="55" spans="1:9" ht="67.5" customHeight="1">
      <c r="A55" s="126">
        <v>41035800</v>
      </c>
      <c r="B55" s="146" t="s">
        <v>176</v>
      </c>
      <c r="C55" s="140">
        <v>1012500</v>
      </c>
      <c r="D55" s="140">
        <v>537334</v>
      </c>
      <c r="E55" s="140">
        <v>534928.69</v>
      </c>
      <c r="F55" s="121">
        <f t="shared" si="0"/>
        <v>52.832463209876536</v>
      </c>
      <c r="G55" s="121">
        <f t="shared" si="1"/>
        <v>99.55236221791287</v>
      </c>
      <c r="I55" s="142">
        <f t="shared" si="3"/>
        <v>-2405.310000000056</v>
      </c>
    </row>
    <row r="56" spans="1:159" s="152" customFormat="1" ht="20.25" thickBot="1">
      <c r="A56" s="147"/>
      <c r="B56" s="148" t="s">
        <v>148</v>
      </c>
      <c r="C56" s="149">
        <f>SUM(C42,C41)</f>
        <v>277401681</v>
      </c>
      <c r="D56" s="149">
        <f>SUM(D42,D41)</f>
        <v>138448427.29</v>
      </c>
      <c r="E56" s="149">
        <f>SUM(E42,E41)</f>
        <v>137745529.54</v>
      </c>
      <c r="F56" s="121">
        <f t="shared" si="0"/>
        <v>49.65562178406554</v>
      </c>
      <c r="G56" s="121">
        <f t="shared" si="1"/>
        <v>99.49230355031214</v>
      </c>
      <c r="H56" s="150"/>
      <c r="I56" s="142">
        <f t="shared" si="3"/>
        <v>-702897.75</v>
      </c>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c r="BI56" s="151"/>
      <c r="BJ56" s="151"/>
      <c r="BK56" s="151"/>
      <c r="BL56" s="151"/>
      <c r="BM56" s="151"/>
      <c r="BN56" s="151"/>
      <c r="BO56" s="151"/>
      <c r="BP56" s="151"/>
      <c r="BQ56" s="151"/>
      <c r="BR56" s="151"/>
      <c r="BS56" s="151"/>
      <c r="BT56" s="151"/>
      <c r="BU56" s="151"/>
      <c r="BV56" s="151"/>
      <c r="BW56" s="151"/>
      <c r="BX56" s="151"/>
      <c r="BY56" s="151"/>
      <c r="BZ56" s="151"/>
      <c r="CA56" s="151"/>
      <c r="CB56" s="151"/>
      <c r="CC56" s="151"/>
      <c r="CD56" s="151"/>
      <c r="CE56" s="151"/>
      <c r="CF56" s="151"/>
      <c r="CG56" s="151"/>
      <c r="CH56" s="151"/>
      <c r="CI56" s="151"/>
      <c r="CJ56" s="151"/>
      <c r="CK56" s="151"/>
      <c r="CL56" s="151"/>
      <c r="CM56" s="151"/>
      <c r="CN56" s="151"/>
      <c r="CO56" s="151"/>
      <c r="CP56" s="151"/>
      <c r="CQ56" s="151"/>
      <c r="CR56" s="151"/>
      <c r="CS56" s="151"/>
      <c r="CT56" s="151"/>
      <c r="CU56" s="151"/>
      <c r="CV56" s="151"/>
      <c r="CW56" s="151"/>
      <c r="CX56" s="151"/>
      <c r="CY56" s="151"/>
      <c r="CZ56" s="151"/>
      <c r="DA56" s="151"/>
      <c r="DB56" s="151"/>
      <c r="DC56" s="151"/>
      <c r="DD56" s="151"/>
      <c r="DE56" s="151"/>
      <c r="DF56" s="151"/>
      <c r="DG56" s="151"/>
      <c r="DH56" s="151"/>
      <c r="DI56" s="151"/>
      <c r="DJ56" s="151"/>
      <c r="DK56" s="151"/>
      <c r="DL56" s="151"/>
      <c r="DM56" s="151"/>
      <c r="DN56" s="151"/>
      <c r="DO56" s="151"/>
      <c r="DP56" s="151"/>
      <c r="DQ56" s="151"/>
      <c r="DR56" s="151"/>
      <c r="DS56" s="151"/>
      <c r="DT56" s="151"/>
      <c r="DU56" s="151"/>
      <c r="DV56" s="151"/>
      <c r="DW56" s="151"/>
      <c r="DX56" s="151"/>
      <c r="DY56" s="151"/>
      <c r="DZ56" s="151"/>
      <c r="EA56" s="151"/>
      <c r="EB56" s="151"/>
      <c r="EC56" s="151"/>
      <c r="ED56" s="151"/>
      <c r="EE56" s="151"/>
      <c r="EF56" s="151"/>
      <c r="EG56" s="151"/>
      <c r="EH56" s="151"/>
      <c r="EI56" s="151"/>
      <c r="EJ56" s="151"/>
      <c r="EK56" s="151"/>
      <c r="EL56" s="151"/>
      <c r="EM56" s="151"/>
      <c r="EN56" s="151"/>
      <c r="EO56" s="151"/>
      <c r="EP56" s="151"/>
      <c r="EQ56" s="151"/>
      <c r="ER56" s="151"/>
      <c r="ES56" s="151"/>
      <c r="ET56" s="151"/>
      <c r="EU56" s="151"/>
      <c r="EV56" s="151"/>
      <c r="EW56" s="151"/>
      <c r="EX56" s="151"/>
      <c r="EY56" s="151"/>
      <c r="EZ56" s="151"/>
      <c r="FA56" s="151"/>
      <c r="FB56" s="151"/>
      <c r="FC56" s="151"/>
    </row>
    <row r="57" spans="1:8" s="117" customFormat="1" ht="20.25">
      <c r="A57" s="111"/>
      <c r="B57" s="112" t="s">
        <v>1</v>
      </c>
      <c r="C57" s="153"/>
      <c r="D57" s="153"/>
      <c r="E57" s="154"/>
      <c r="F57" s="121">
        <f t="shared" si="0"/>
      </c>
      <c r="G57" s="121">
        <f t="shared" si="1"/>
      </c>
      <c r="H57" s="116"/>
    </row>
    <row r="58" spans="1:13" s="122" customFormat="1" ht="18.75">
      <c r="A58" s="155">
        <v>20000000</v>
      </c>
      <c r="B58" s="156" t="s">
        <v>142</v>
      </c>
      <c r="C58" s="120">
        <f>SUM(C61,C59)</f>
        <v>3611500</v>
      </c>
      <c r="D58" s="120">
        <f>SUM(D61,D59)</f>
        <v>3611500</v>
      </c>
      <c r="E58" s="120">
        <f>SUM(E61,E59)</f>
        <v>2344865.11</v>
      </c>
      <c r="F58" s="121">
        <f t="shared" si="0"/>
        <v>64.9277339055794</v>
      </c>
      <c r="G58" s="121">
        <f t="shared" si="1"/>
        <v>64.9277339055794</v>
      </c>
      <c r="H58" s="150"/>
      <c r="I58" s="151"/>
      <c r="J58" s="151"/>
      <c r="K58" s="151"/>
      <c r="L58" s="151"/>
      <c r="M58" s="151"/>
    </row>
    <row r="59" spans="1:13" s="122" customFormat="1" ht="18.75">
      <c r="A59" s="138">
        <v>21000000</v>
      </c>
      <c r="B59" s="132" t="s">
        <v>209</v>
      </c>
      <c r="C59" s="133">
        <f>SUM(C60)</f>
        <v>0</v>
      </c>
      <c r="D59" s="133">
        <f>SUM(D60)</f>
        <v>0</v>
      </c>
      <c r="E59" s="133">
        <f>SUM(E60)</f>
        <v>935.85</v>
      </c>
      <c r="F59" s="121">
        <f t="shared" si="0"/>
      </c>
      <c r="G59" s="121">
        <f t="shared" si="1"/>
      </c>
      <c r="H59" s="150"/>
      <c r="I59" s="151"/>
      <c r="J59" s="151"/>
      <c r="K59" s="151"/>
      <c r="L59" s="151"/>
      <c r="M59" s="151"/>
    </row>
    <row r="60" spans="1:13" ht="18.75">
      <c r="A60" s="137">
        <v>21110000</v>
      </c>
      <c r="B60" s="157" t="s">
        <v>208</v>
      </c>
      <c r="C60" s="125">
        <v>0</v>
      </c>
      <c r="D60" s="125">
        <v>0</v>
      </c>
      <c r="E60" s="125">
        <v>935.85</v>
      </c>
      <c r="F60" s="121">
        <f t="shared" si="0"/>
      </c>
      <c r="G60" s="121">
        <f t="shared" si="1"/>
      </c>
      <c r="H60" s="150"/>
      <c r="I60" s="150"/>
      <c r="J60" s="150"/>
      <c r="K60" s="150"/>
      <c r="L60" s="150"/>
      <c r="M60" s="150"/>
    </row>
    <row r="61" spans="1:8" s="122" customFormat="1" ht="18.75">
      <c r="A61" s="138">
        <v>25000000</v>
      </c>
      <c r="B61" s="132" t="s">
        <v>149</v>
      </c>
      <c r="C61" s="133">
        <f>SUM(C62:C63)</f>
        <v>3611500</v>
      </c>
      <c r="D61" s="133">
        <f>SUM(D62:D63)</f>
        <v>3611500</v>
      </c>
      <c r="E61" s="133">
        <f>SUM(E62:E63)</f>
        <v>2343929.26</v>
      </c>
      <c r="F61" s="121">
        <f t="shared" si="0"/>
        <v>64.9018208500623</v>
      </c>
      <c r="G61" s="121">
        <f t="shared" si="1"/>
        <v>64.9018208500623</v>
      </c>
      <c r="H61" s="97"/>
    </row>
    <row r="62" spans="1:7" ht="31.5">
      <c r="A62" s="137">
        <v>25010000</v>
      </c>
      <c r="B62" s="158" t="s">
        <v>161</v>
      </c>
      <c r="C62" s="125">
        <v>2392900</v>
      </c>
      <c r="D62" s="125">
        <v>2392900</v>
      </c>
      <c r="E62" s="72">
        <v>1282145.73</v>
      </c>
      <c r="F62" s="121">
        <f t="shared" si="0"/>
        <v>53.58124994776213</v>
      </c>
      <c r="G62" s="121">
        <f t="shared" si="1"/>
        <v>53.58124994776213</v>
      </c>
    </row>
    <row r="63" spans="1:7" ht="18.75">
      <c r="A63" s="137">
        <v>25020000</v>
      </c>
      <c r="B63" s="158" t="s">
        <v>192</v>
      </c>
      <c r="C63" s="125">
        <v>1218600</v>
      </c>
      <c r="D63" s="125">
        <v>1218600</v>
      </c>
      <c r="E63" s="72">
        <v>1061783.53</v>
      </c>
      <c r="F63" s="121">
        <f t="shared" si="0"/>
        <v>87.1314237649762</v>
      </c>
      <c r="G63" s="121">
        <f t="shared" si="1"/>
        <v>87.1314237649762</v>
      </c>
    </row>
    <row r="64" spans="1:8" s="122" customFormat="1" ht="18.75">
      <c r="A64" s="123"/>
      <c r="B64" s="132" t="s">
        <v>150</v>
      </c>
      <c r="C64" s="133">
        <f>C58</f>
        <v>3611500</v>
      </c>
      <c r="D64" s="133">
        <f>D58</f>
        <v>3611500</v>
      </c>
      <c r="E64" s="133">
        <f>E58</f>
        <v>2344865.11</v>
      </c>
      <c r="F64" s="121">
        <f t="shared" si="0"/>
        <v>64.9277339055794</v>
      </c>
      <c r="G64" s="121">
        <f t="shared" si="1"/>
        <v>64.9277339055794</v>
      </c>
      <c r="H64" s="97"/>
    </row>
    <row r="65" spans="1:8" s="122" customFormat="1" ht="18.75">
      <c r="A65" s="123"/>
      <c r="B65" s="138" t="s">
        <v>151</v>
      </c>
      <c r="C65" s="133">
        <f>SUM(C64,C56)</f>
        <v>281013181</v>
      </c>
      <c r="D65" s="133">
        <f>SUM(D64,D56)</f>
        <v>142059927.29</v>
      </c>
      <c r="E65" s="133">
        <f>SUM(E64,E56)</f>
        <v>140090394.65</v>
      </c>
      <c r="F65" s="121">
        <f t="shared" si="0"/>
        <v>49.85189454511744</v>
      </c>
      <c r="G65" s="121">
        <f t="shared" si="1"/>
        <v>98.61359028012214</v>
      </c>
      <c r="H65" s="97"/>
    </row>
    <row r="66" spans="1:2" ht="18.75">
      <c r="A66" s="92"/>
      <c r="B66" s="159"/>
    </row>
    <row r="67" spans="1:2" ht="18.75">
      <c r="A67" s="92"/>
      <c r="B67" s="159"/>
    </row>
    <row r="68" spans="1:2" ht="18.75">
      <c r="A68" s="92"/>
      <c r="B68" s="159"/>
    </row>
    <row r="69" ht="18.75">
      <c r="A69" s="92"/>
    </row>
    <row r="70" ht="18.75">
      <c r="A70" s="92"/>
    </row>
    <row r="71" ht="18.75">
      <c r="A71" s="92"/>
    </row>
    <row r="72" ht="18.75">
      <c r="A72" s="92"/>
    </row>
    <row r="73" ht="18.75">
      <c r="A73" s="92"/>
    </row>
    <row r="74" ht="18.75">
      <c r="A74" s="92"/>
    </row>
    <row r="75" ht="18.75">
      <c r="A75" s="92"/>
    </row>
    <row r="76" ht="18.75">
      <c r="A76" s="92"/>
    </row>
    <row r="77" ht="18.75">
      <c r="A77" s="92"/>
    </row>
    <row r="78" ht="18.75">
      <c r="A78" s="92"/>
    </row>
    <row r="79" ht="18.75">
      <c r="A79" s="92"/>
    </row>
    <row r="80" ht="18.75">
      <c r="A80" s="92"/>
    </row>
    <row r="81" ht="18.75">
      <c r="A81" s="92"/>
    </row>
    <row r="82" ht="18.75">
      <c r="A82" s="92"/>
    </row>
    <row r="83" ht="18.75">
      <c r="A83" s="92"/>
    </row>
    <row r="84" ht="18.75">
      <c r="A84" s="92"/>
    </row>
    <row r="85" ht="18.75">
      <c r="A85" s="92"/>
    </row>
    <row r="86" ht="18.75">
      <c r="A86" s="92"/>
    </row>
    <row r="87" ht="18.75">
      <c r="A87" s="92"/>
    </row>
    <row r="88" ht="18.75">
      <c r="A88" s="92"/>
    </row>
    <row r="89" ht="18.75">
      <c r="A89" s="92"/>
    </row>
    <row r="90" ht="18.75">
      <c r="A90" s="92"/>
    </row>
    <row r="91" ht="18.75">
      <c r="A91" s="92"/>
    </row>
    <row r="92" ht="18.75">
      <c r="A92" s="92"/>
    </row>
    <row r="93" ht="18.75">
      <c r="A93" s="92"/>
    </row>
    <row r="94" ht="18.75">
      <c r="A94" s="92"/>
    </row>
    <row r="95" ht="18.75">
      <c r="A95" s="92"/>
    </row>
    <row r="96" ht="18.75">
      <c r="A96" s="92"/>
    </row>
    <row r="97" ht="18.75">
      <c r="A97" s="92"/>
    </row>
    <row r="98" ht="18.75">
      <c r="A98" s="92"/>
    </row>
    <row r="99" ht="18.75">
      <c r="A99" s="92"/>
    </row>
    <row r="100" ht="18.75">
      <c r="A100" s="92"/>
    </row>
    <row r="101" ht="18.75">
      <c r="A101" s="92"/>
    </row>
    <row r="102" ht="18.75">
      <c r="A102" s="92"/>
    </row>
    <row r="103" ht="18.75">
      <c r="A103" s="92"/>
    </row>
    <row r="104" ht="18.75">
      <c r="A104" s="92"/>
    </row>
    <row r="105" ht="18.75">
      <c r="A105" s="92"/>
    </row>
    <row r="106" ht="18.75">
      <c r="A106" s="92"/>
    </row>
    <row r="107" ht="18.75">
      <c r="A107" s="92"/>
    </row>
    <row r="108" ht="18.75">
      <c r="A108" s="92"/>
    </row>
    <row r="109" ht="18.75">
      <c r="A109" s="92"/>
    </row>
    <row r="110" ht="18.75">
      <c r="A110" s="92"/>
    </row>
    <row r="111" ht="18.75">
      <c r="A111" s="92"/>
    </row>
    <row r="112" ht="18.75">
      <c r="A112" s="92"/>
    </row>
    <row r="113" ht="18.75">
      <c r="A113" s="92"/>
    </row>
    <row r="114" ht="18.75">
      <c r="A114" s="92"/>
    </row>
    <row r="115" ht="18.75">
      <c r="A115" s="92"/>
    </row>
    <row r="116" ht="18.75">
      <c r="A116" s="92"/>
    </row>
    <row r="117" ht="18.75">
      <c r="A117" s="92"/>
    </row>
    <row r="118" ht="18.75">
      <c r="A118" s="92"/>
    </row>
    <row r="119" ht="18.75">
      <c r="A119" s="92"/>
    </row>
    <row r="120" ht="18.75">
      <c r="A120" s="92"/>
    </row>
    <row r="121" ht="18.75">
      <c r="A121" s="92"/>
    </row>
    <row r="122" ht="18.75">
      <c r="A122" s="92"/>
    </row>
    <row r="123" ht="18.75">
      <c r="A123" s="92"/>
    </row>
    <row r="124" ht="18.75">
      <c r="A124" s="92"/>
    </row>
  </sheetData>
  <sheetProtection/>
  <mergeCells count="3">
    <mergeCell ref="B7:D7"/>
    <mergeCell ref="B8:D8"/>
    <mergeCell ref="B9:D9"/>
  </mergeCells>
  <printOptions/>
  <pageMargins left="0.7874015748031497" right="0.1968503937007874" top="0.3937007874015748" bottom="0.3937007874015748" header="0" footer="0"/>
  <pageSetup fitToHeight="100" horizontalDpi="600" verticalDpi="600" orientation="landscape" paperSize="9" scale="57" r:id="rId1"/>
  <headerFooter alignWithMargins="0">
    <oddFooter>&amp;R&amp;P</oddFooter>
  </headerFooter>
  <rowBreaks count="1" manualBreakCount="1">
    <brk id="37" max="6" man="1"/>
  </rowBreaks>
</worksheet>
</file>

<file path=xl/worksheets/sheet2.xml><?xml version="1.0" encoding="utf-8"?>
<worksheet xmlns="http://schemas.openxmlformats.org/spreadsheetml/2006/main" xmlns:r="http://schemas.openxmlformats.org/officeDocument/2006/relationships">
  <dimension ref="A1:IO169"/>
  <sheetViews>
    <sheetView view="pageBreakPreview" zoomScale="50" zoomScaleNormal="50" zoomScaleSheetLayoutView="50" zoomScalePageLayoutView="0" workbookViewId="0" topLeftCell="A1">
      <pane xSplit="1" ySplit="3" topLeftCell="B79" activePane="bottomRight" state="frozen"/>
      <selection pane="topLeft" activeCell="A1" sqref="A1"/>
      <selection pane="topRight" activeCell="B1" sqref="B1"/>
      <selection pane="bottomLeft" activeCell="A4" sqref="A4"/>
      <selection pane="bottomRight" activeCell="E83" sqref="E83"/>
    </sheetView>
  </sheetViews>
  <sheetFormatPr defaultColWidth="9.00390625" defaultRowHeight="12.75"/>
  <cols>
    <col min="1" max="1" width="12.375" style="58" customWidth="1"/>
    <col min="2" max="2" width="172.25390625" style="61" customWidth="1"/>
    <col min="3" max="3" width="19.375" style="35" customWidth="1"/>
    <col min="4" max="4" width="23.875" style="35" customWidth="1"/>
    <col min="5" max="5" width="25.875" style="35" customWidth="1"/>
    <col min="6" max="6" width="24.75390625" style="35" customWidth="1"/>
    <col min="7" max="7" width="21.875" style="35" customWidth="1"/>
    <col min="8" max="8" width="5.25390625" style="3" customWidth="1"/>
    <col min="9" max="9" width="13.25390625" style="34" bestFit="1" customWidth="1"/>
    <col min="10" max="10" width="15.375" style="34" customWidth="1"/>
    <col min="11" max="249" width="9.125" style="34" customWidth="1"/>
    <col min="250" max="16384" width="9.125" style="35" customWidth="1"/>
  </cols>
  <sheetData>
    <row r="1" spans="1:249" s="5" customFormat="1" ht="18.75">
      <c r="A1" s="1">
        <v>1</v>
      </c>
      <c r="B1" s="2">
        <v>2</v>
      </c>
      <c r="C1" s="1">
        <v>3</v>
      </c>
      <c r="D1" s="2">
        <v>4</v>
      </c>
      <c r="E1" s="1">
        <v>5</v>
      </c>
      <c r="F1" s="1">
        <v>6</v>
      </c>
      <c r="G1" s="1">
        <v>7</v>
      </c>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row>
    <row r="2" spans="1:249" s="8" customFormat="1" ht="30.75" customHeight="1">
      <c r="A2" s="161" t="s">
        <v>2</v>
      </c>
      <c r="B2" s="162"/>
      <c r="C2" s="162"/>
      <c r="D2" s="162"/>
      <c r="E2" s="162"/>
      <c r="F2" s="162"/>
      <c r="G2" s="163"/>
      <c r="H2" s="6"/>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row>
    <row r="3" spans="1:249" s="10" customFormat="1" ht="28.5" customHeight="1">
      <c r="A3" s="164" t="s">
        <v>0</v>
      </c>
      <c r="B3" s="165"/>
      <c r="C3" s="165"/>
      <c r="D3" s="165"/>
      <c r="E3" s="165"/>
      <c r="F3" s="165"/>
      <c r="G3" s="166"/>
      <c r="H3" s="6"/>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row>
    <row r="4" spans="1:249" s="14" customFormat="1" ht="27" customHeight="1">
      <c r="A4" s="11" t="s">
        <v>3</v>
      </c>
      <c r="B4" s="12" t="s">
        <v>4</v>
      </c>
      <c r="C4" s="73">
        <v>2175406</v>
      </c>
      <c r="D4" s="46">
        <v>1327867</v>
      </c>
      <c r="E4" s="46">
        <v>851370.1</v>
      </c>
      <c r="F4" s="74">
        <f>SUM(E4/C4*100)</f>
        <v>39.136147459370804</v>
      </c>
      <c r="G4" s="74">
        <f>SUM(E4/D4*100)</f>
        <v>64.11561549462408</v>
      </c>
      <c r="H4" s="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row>
    <row r="5" spans="1:249" s="14" customFormat="1" ht="22.5" customHeight="1">
      <c r="A5" s="15" t="s">
        <v>5</v>
      </c>
      <c r="B5" s="16" t="s">
        <v>6</v>
      </c>
      <c r="C5" s="17">
        <f>SUM(C6:C14)</f>
        <v>78675774</v>
      </c>
      <c r="D5" s="17">
        <f>SUM(D6:D14)</f>
        <v>46032690</v>
      </c>
      <c r="E5" s="17">
        <f>SUM(E6:E14)</f>
        <v>45463010.879999995</v>
      </c>
      <c r="F5" s="74">
        <f aca="true" t="shared" si="0" ref="F5:F69">SUM(E5/C5*100)</f>
        <v>57.7852731134237</v>
      </c>
      <c r="G5" s="74">
        <f aca="true" t="shared" si="1" ref="G5:G69">SUM(E5/D5*100)</f>
        <v>98.7624466004485</v>
      </c>
      <c r="H5" s="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row>
    <row r="6" spans="1:249" s="14" customFormat="1" ht="24.75" customHeight="1">
      <c r="A6" s="18" t="s">
        <v>7</v>
      </c>
      <c r="B6" s="19" t="s">
        <v>178</v>
      </c>
      <c r="C6" s="28">
        <v>74731854</v>
      </c>
      <c r="D6" s="20">
        <v>44048379</v>
      </c>
      <c r="E6" s="20">
        <v>43497182.21</v>
      </c>
      <c r="F6" s="75">
        <f t="shared" si="0"/>
        <v>58.20433975851851</v>
      </c>
      <c r="G6" s="75">
        <f t="shared" si="1"/>
        <v>98.74865590400046</v>
      </c>
      <c r="H6" s="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row>
    <row r="7" spans="1:249" s="14" customFormat="1" ht="25.5" customHeight="1">
      <c r="A7" s="18" t="s">
        <v>8</v>
      </c>
      <c r="B7" s="19" t="s">
        <v>179</v>
      </c>
      <c r="C7" s="28">
        <v>1012500</v>
      </c>
      <c r="D7" s="20">
        <v>537334</v>
      </c>
      <c r="E7" s="20">
        <v>534928.69</v>
      </c>
      <c r="F7" s="75">
        <f t="shared" si="0"/>
        <v>52.832463209876536</v>
      </c>
      <c r="G7" s="75">
        <f t="shared" si="1"/>
        <v>99.55236221791287</v>
      </c>
      <c r="H7" s="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row>
    <row r="8" spans="1:249" s="14" customFormat="1" ht="25.5" customHeight="1">
      <c r="A8" s="18" t="s">
        <v>9</v>
      </c>
      <c r="B8" s="19" t="s">
        <v>10</v>
      </c>
      <c r="C8" s="28">
        <v>849207</v>
      </c>
      <c r="D8" s="20">
        <v>463283</v>
      </c>
      <c r="E8" s="20">
        <v>456466.07</v>
      </c>
      <c r="F8" s="75">
        <f t="shared" si="0"/>
        <v>53.75203807787736</v>
      </c>
      <c r="G8" s="75">
        <f t="shared" si="1"/>
        <v>98.52856029683801</v>
      </c>
      <c r="H8" s="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row>
    <row r="9" spans="1:249" s="14" customFormat="1" ht="25.5" customHeight="1">
      <c r="A9" s="18" t="s">
        <v>223</v>
      </c>
      <c r="B9" s="19" t="s">
        <v>224</v>
      </c>
      <c r="C9" s="28"/>
      <c r="D9" s="20">
        <v>33703</v>
      </c>
      <c r="E9" s="20">
        <v>33507.55</v>
      </c>
      <c r="F9" s="75"/>
      <c r="G9" s="75">
        <f t="shared" si="1"/>
        <v>99.42008129840075</v>
      </c>
      <c r="H9" s="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row>
    <row r="10" spans="1:249" s="14" customFormat="1" ht="25.5" customHeight="1">
      <c r="A10" s="18" t="s">
        <v>11</v>
      </c>
      <c r="B10" s="19" t="s">
        <v>180</v>
      </c>
      <c r="C10" s="28">
        <v>827188</v>
      </c>
      <c r="D10" s="20">
        <v>414094</v>
      </c>
      <c r="E10" s="20">
        <v>413940.55</v>
      </c>
      <c r="F10" s="75">
        <f t="shared" si="0"/>
        <v>50.04189495012017</v>
      </c>
      <c r="G10" s="75">
        <f t="shared" si="1"/>
        <v>99.9629431964723</v>
      </c>
      <c r="H10" s="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row>
    <row r="11" spans="1:249" s="14" customFormat="1" ht="25.5" customHeight="1">
      <c r="A11" s="18" t="s">
        <v>12</v>
      </c>
      <c r="B11" s="19" t="s">
        <v>181</v>
      </c>
      <c r="C11" s="28">
        <v>713090</v>
      </c>
      <c r="D11" s="20">
        <v>330177</v>
      </c>
      <c r="E11" s="20">
        <v>321284.46</v>
      </c>
      <c r="F11" s="75">
        <f t="shared" si="0"/>
        <v>45.05524688328262</v>
      </c>
      <c r="G11" s="75">
        <f t="shared" si="1"/>
        <v>97.3067354782435</v>
      </c>
      <c r="H11" s="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row>
    <row r="12" spans="1:249" s="14" customFormat="1" ht="25.5" customHeight="1">
      <c r="A12" s="18" t="s">
        <v>13</v>
      </c>
      <c r="B12" s="19" t="s">
        <v>14</v>
      </c>
      <c r="C12" s="28">
        <v>296255</v>
      </c>
      <c r="D12" s="20">
        <v>133793</v>
      </c>
      <c r="E12" s="20">
        <v>133775.59</v>
      </c>
      <c r="F12" s="75">
        <f t="shared" si="0"/>
        <v>45.155555180503285</v>
      </c>
      <c r="G12" s="75">
        <f t="shared" si="1"/>
        <v>99.98698736107269</v>
      </c>
      <c r="H12" s="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row>
    <row r="13" spans="1:249" s="14" customFormat="1" ht="25.5" customHeight="1">
      <c r="A13" s="18" t="s">
        <v>211</v>
      </c>
      <c r="B13" s="19" t="s">
        <v>212</v>
      </c>
      <c r="C13" s="28">
        <v>216720</v>
      </c>
      <c r="D13" s="20">
        <v>55637</v>
      </c>
      <c r="E13" s="20">
        <v>55635.76</v>
      </c>
      <c r="F13" s="75">
        <f t="shared" si="0"/>
        <v>25.671723883351795</v>
      </c>
      <c r="G13" s="75">
        <f t="shared" si="1"/>
        <v>99.99777126732211</v>
      </c>
      <c r="H13" s="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row>
    <row r="14" spans="1:249" s="14" customFormat="1" ht="30" customHeight="1">
      <c r="A14" s="18" t="s">
        <v>15</v>
      </c>
      <c r="B14" s="19" t="s">
        <v>182</v>
      </c>
      <c r="C14" s="28">
        <v>28960</v>
      </c>
      <c r="D14" s="20">
        <v>16290</v>
      </c>
      <c r="E14" s="20">
        <v>16290</v>
      </c>
      <c r="F14" s="75">
        <f t="shared" si="0"/>
        <v>56.25</v>
      </c>
      <c r="G14" s="75">
        <f t="shared" si="1"/>
        <v>100</v>
      </c>
      <c r="H14" s="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row>
    <row r="15" spans="1:249" s="14" customFormat="1" ht="27.75" customHeight="1">
      <c r="A15" s="15" t="s">
        <v>16</v>
      </c>
      <c r="B15" s="16" t="s">
        <v>17</v>
      </c>
      <c r="C15" s="17">
        <f>SUM(C16:C19)</f>
        <v>47337181</v>
      </c>
      <c r="D15" s="17">
        <f>SUM(D16:D19)</f>
        <v>25050380</v>
      </c>
      <c r="E15" s="17">
        <f>SUM(E16:E19)</f>
        <v>24070375.66</v>
      </c>
      <c r="F15" s="74">
        <f t="shared" si="0"/>
        <v>50.84877289165149</v>
      </c>
      <c r="G15" s="74">
        <f t="shared" si="1"/>
        <v>96.08786637168778</v>
      </c>
      <c r="H15" s="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row>
    <row r="16" spans="1:249" s="14" customFormat="1" ht="24" customHeight="1">
      <c r="A16" s="18" t="s">
        <v>18</v>
      </c>
      <c r="B16" s="21" t="s">
        <v>19</v>
      </c>
      <c r="C16" s="28">
        <v>33135545</v>
      </c>
      <c r="D16" s="20">
        <v>17489569</v>
      </c>
      <c r="E16" s="20">
        <v>16919902.41</v>
      </c>
      <c r="F16" s="75">
        <f t="shared" si="0"/>
        <v>51.0626953925158</v>
      </c>
      <c r="G16" s="75">
        <f t="shared" si="1"/>
        <v>96.7428208779759</v>
      </c>
      <c r="H16" s="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row>
    <row r="17" spans="1:249" s="14" customFormat="1" ht="24" customHeight="1">
      <c r="A17" s="18" t="s">
        <v>177</v>
      </c>
      <c r="B17" s="19" t="s">
        <v>183</v>
      </c>
      <c r="C17" s="28">
        <v>13340536</v>
      </c>
      <c r="D17" s="20">
        <v>6737411</v>
      </c>
      <c r="E17" s="20">
        <v>6681104.39</v>
      </c>
      <c r="F17" s="75">
        <f t="shared" si="0"/>
        <v>50.081229045069854</v>
      </c>
      <c r="G17" s="75">
        <f t="shared" si="1"/>
        <v>99.16426933134997</v>
      </c>
      <c r="H17" s="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row>
    <row r="18" spans="1:249" s="14" customFormat="1" ht="24" customHeight="1">
      <c r="A18" s="18" t="s">
        <v>20</v>
      </c>
      <c r="B18" s="21" t="s">
        <v>21</v>
      </c>
      <c r="C18" s="28">
        <v>65000</v>
      </c>
      <c r="D18" s="20">
        <v>32000</v>
      </c>
      <c r="E18" s="20">
        <v>25533</v>
      </c>
      <c r="F18" s="75">
        <f t="shared" si="0"/>
        <v>39.28153846153846</v>
      </c>
      <c r="G18" s="75">
        <f t="shared" si="1"/>
        <v>79.790625</v>
      </c>
      <c r="H18" s="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row>
    <row r="19" spans="1:249" s="14" customFormat="1" ht="24" customHeight="1">
      <c r="A19" s="18" t="s">
        <v>22</v>
      </c>
      <c r="B19" s="21" t="s">
        <v>23</v>
      </c>
      <c r="C19" s="28">
        <v>796100</v>
      </c>
      <c r="D19" s="20">
        <v>791400</v>
      </c>
      <c r="E19" s="20">
        <v>443835.86</v>
      </c>
      <c r="F19" s="75">
        <f t="shared" si="0"/>
        <v>55.75126994096219</v>
      </c>
      <c r="G19" s="75">
        <f t="shared" si="1"/>
        <v>56.08236795552186</v>
      </c>
      <c r="H19" s="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row>
    <row r="20" spans="1:249" s="14" customFormat="1" ht="27.75" customHeight="1">
      <c r="A20" s="15" t="s">
        <v>24</v>
      </c>
      <c r="B20" s="16" t="s">
        <v>25</v>
      </c>
      <c r="C20" s="17">
        <f>SUM(C21:C54)</f>
        <v>125190200</v>
      </c>
      <c r="D20" s="17">
        <f>SUM(D21:D54)</f>
        <v>61098004.33</v>
      </c>
      <c r="E20" s="17">
        <f>SUM(E21:E54)</f>
        <v>53986176.029999994</v>
      </c>
      <c r="F20" s="74">
        <f t="shared" si="0"/>
        <v>43.123324373633075</v>
      </c>
      <c r="G20" s="74">
        <f t="shared" si="1"/>
        <v>88.35996629024429</v>
      </c>
      <c r="H20" s="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row>
    <row r="21" spans="1:249" s="14" customFormat="1" ht="44.25" customHeight="1">
      <c r="A21" s="18" t="s">
        <v>26</v>
      </c>
      <c r="B21" s="21" t="s">
        <v>27</v>
      </c>
      <c r="C21" s="28">
        <v>9105000</v>
      </c>
      <c r="D21" s="20">
        <v>2472475.75</v>
      </c>
      <c r="E21" s="20">
        <v>1418608.09</v>
      </c>
      <c r="F21" s="75">
        <f t="shared" si="0"/>
        <v>15.580539154310818</v>
      </c>
      <c r="G21" s="75">
        <f t="shared" si="1"/>
        <v>57.37601632695488</v>
      </c>
      <c r="H21" s="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row>
    <row r="22" spans="1:249" s="14" customFormat="1" ht="42" customHeight="1">
      <c r="A22" s="22" t="s">
        <v>28</v>
      </c>
      <c r="B22" s="23" t="s">
        <v>29</v>
      </c>
      <c r="C22" s="28">
        <v>548300</v>
      </c>
      <c r="D22" s="24">
        <v>358492.6</v>
      </c>
      <c r="E22" s="24">
        <v>358492.6</v>
      </c>
      <c r="F22" s="75">
        <f t="shared" si="0"/>
        <v>65.38256428962247</v>
      </c>
      <c r="G22" s="75">
        <v>0</v>
      </c>
      <c r="H22" s="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row>
    <row r="23" spans="1:249" s="26" customFormat="1" ht="189" customHeight="1">
      <c r="A23" s="18" t="s">
        <v>30</v>
      </c>
      <c r="B23" s="27" t="s">
        <v>31</v>
      </c>
      <c r="C23" s="28">
        <v>825000</v>
      </c>
      <c r="D23" s="20">
        <v>390500</v>
      </c>
      <c r="E23" s="20">
        <v>245161.48</v>
      </c>
      <c r="F23" s="75">
        <f t="shared" si="0"/>
        <v>29.716543030303033</v>
      </c>
      <c r="G23" s="75">
        <f t="shared" si="1"/>
        <v>62.78142893725993</v>
      </c>
      <c r="H23" s="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row>
    <row r="24" spans="1:249" s="26" customFormat="1" ht="52.5" customHeight="1">
      <c r="A24" s="29" t="s">
        <v>32</v>
      </c>
      <c r="B24" s="30" t="s">
        <v>33</v>
      </c>
      <c r="C24" s="28">
        <v>2800</v>
      </c>
      <c r="D24" s="20">
        <v>2335.19</v>
      </c>
      <c r="E24" s="20">
        <v>2335.19</v>
      </c>
      <c r="F24" s="75">
        <f t="shared" si="0"/>
        <v>83.39964285714287</v>
      </c>
      <c r="G24" s="75">
        <v>0</v>
      </c>
      <c r="H24" s="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row>
    <row r="25" spans="1:249" s="14" customFormat="1" ht="42" customHeight="1">
      <c r="A25" s="22" t="s">
        <v>34</v>
      </c>
      <c r="B25" s="23" t="s">
        <v>35</v>
      </c>
      <c r="C25" s="28">
        <v>1535000</v>
      </c>
      <c r="D25" s="31">
        <v>404262</v>
      </c>
      <c r="E25" s="31">
        <v>256484.36</v>
      </c>
      <c r="F25" s="75">
        <f t="shared" si="0"/>
        <v>16.709078827361562</v>
      </c>
      <c r="G25" s="75">
        <f t="shared" si="1"/>
        <v>63.445082644423664</v>
      </c>
      <c r="H25" s="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row>
    <row r="26" spans="1:249" s="14" customFormat="1" ht="48.75" customHeight="1">
      <c r="A26" s="18" t="s">
        <v>36</v>
      </c>
      <c r="B26" s="25" t="s">
        <v>37</v>
      </c>
      <c r="C26" s="28">
        <v>403100</v>
      </c>
      <c r="D26" s="24">
        <v>213280.63</v>
      </c>
      <c r="E26" s="24">
        <v>213280.63</v>
      </c>
      <c r="F26" s="75">
        <f t="shared" si="0"/>
        <v>52.910104192508065</v>
      </c>
      <c r="G26" s="75">
        <v>0</v>
      </c>
      <c r="H26" s="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row>
    <row r="27" spans="1:249" s="14" customFormat="1" ht="98.25" customHeight="1">
      <c r="A27" s="18" t="s">
        <v>38</v>
      </c>
      <c r="B27" s="27" t="s">
        <v>39</v>
      </c>
      <c r="C27" s="28">
        <v>1240000</v>
      </c>
      <c r="D27" s="24">
        <v>249589</v>
      </c>
      <c r="E27" s="24">
        <v>43129.36</v>
      </c>
      <c r="F27" s="75">
        <f t="shared" si="0"/>
        <v>3.4781741935483868</v>
      </c>
      <c r="G27" s="75">
        <f t="shared" si="1"/>
        <v>17.280152570826438</v>
      </c>
      <c r="H27" s="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row>
    <row r="28" spans="1:249" s="14" customFormat="1" ht="74.25" customHeight="1">
      <c r="A28" s="18" t="s">
        <v>40</v>
      </c>
      <c r="B28" s="27" t="s">
        <v>41</v>
      </c>
      <c r="C28" s="28">
        <v>61200</v>
      </c>
      <c r="D28" s="20">
        <v>40476.62</v>
      </c>
      <c r="E28" s="20">
        <v>40476.62</v>
      </c>
      <c r="F28" s="75">
        <f t="shared" si="0"/>
        <v>66.13826797385622</v>
      </c>
      <c r="G28" s="75">
        <v>0</v>
      </c>
      <c r="H28" s="32"/>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row>
    <row r="29" spans="1:249" s="14" customFormat="1" ht="36" customHeight="1">
      <c r="A29" s="29" t="s">
        <v>42</v>
      </c>
      <c r="B29" s="33" t="s">
        <v>43</v>
      </c>
      <c r="C29" s="28">
        <v>350000</v>
      </c>
      <c r="D29" s="20">
        <v>175200</v>
      </c>
      <c r="E29" s="20">
        <v>175086.24</v>
      </c>
      <c r="F29" s="75">
        <f t="shared" si="0"/>
        <v>50.02464</v>
      </c>
      <c r="G29" s="75">
        <f t="shared" si="1"/>
        <v>99.93506849315068</v>
      </c>
      <c r="H29" s="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row>
    <row r="30" spans="1:249" s="14" customFormat="1" ht="25.5" customHeight="1">
      <c r="A30" s="29" t="s">
        <v>44</v>
      </c>
      <c r="B30" s="33" t="s">
        <v>45</v>
      </c>
      <c r="C30" s="28">
        <v>995000</v>
      </c>
      <c r="D30" s="31">
        <v>360000</v>
      </c>
      <c r="E30" s="31">
        <v>96564.65</v>
      </c>
      <c r="F30" s="75">
        <f t="shared" si="0"/>
        <v>9.704989949748743</v>
      </c>
      <c r="G30" s="75">
        <f t="shared" si="1"/>
        <v>26.82351388888889</v>
      </c>
      <c r="H30" s="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row>
    <row r="31" spans="1:249" s="14" customFormat="1" ht="25.5" customHeight="1">
      <c r="A31" s="29" t="s">
        <v>46</v>
      </c>
      <c r="B31" s="33" t="s">
        <v>47</v>
      </c>
      <c r="C31" s="28">
        <v>64600</v>
      </c>
      <c r="D31" s="31">
        <v>23771.86</v>
      </c>
      <c r="E31" s="31">
        <v>23771.86</v>
      </c>
      <c r="F31" s="75">
        <f t="shared" si="0"/>
        <v>36.798544891640866</v>
      </c>
      <c r="G31" s="75">
        <v>0</v>
      </c>
      <c r="H31" s="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row>
    <row r="32" spans="1:249" s="14" customFormat="1" ht="33" customHeight="1">
      <c r="A32" s="29" t="s">
        <v>48</v>
      </c>
      <c r="B32" s="30" t="s">
        <v>49</v>
      </c>
      <c r="C32" s="28">
        <v>519000</v>
      </c>
      <c r="D32" s="31">
        <v>193371.24</v>
      </c>
      <c r="E32" s="31">
        <v>193371.24</v>
      </c>
      <c r="F32" s="75">
        <f t="shared" si="0"/>
        <v>37.25842774566474</v>
      </c>
      <c r="G32" s="75">
        <f t="shared" si="1"/>
        <v>100</v>
      </c>
      <c r="H32" s="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row>
    <row r="33" spans="1:249" s="14" customFormat="1" ht="33" customHeight="1">
      <c r="A33" s="29" t="s">
        <v>50</v>
      </c>
      <c r="B33" s="30" t="s">
        <v>51</v>
      </c>
      <c r="C33" s="28">
        <v>305000</v>
      </c>
      <c r="D33" s="31">
        <v>137650.33</v>
      </c>
      <c r="E33" s="31">
        <v>137357.76</v>
      </c>
      <c r="F33" s="75">
        <f t="shared" si="0"/>
        <v>45.03533114754099</v>
      </c>
      <c r="G33" s="75">
        <f t="shared" si="1"/>
        <v>99.78745419644109</v>
      </c>
      <c r="H33" s="3">
        <v>3</v>
      </c>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row>
    <row r="34" spans="1:249" s="14" customFormat="1" ht="25.5" customHeight="1">
      <c r="A34" s="29" t="s">
        <v>52</v>
      </c>
      <c r="B34" s="30" t="s">
        <v>53</v>
      </c>
      <c r="C34" s="28">
        <v>23042000</v>
      </c>
      <c r="D34" s="31">
        <v>10676356.84</v>
      </c>
      <c r="E34" s="31">
        <v>10676356.84</v>
      </c>
      <c r="F34" s="75">
        <f t="shared" si="0"/>
        <v>46.334332262824404</v>
      </c>
      <c r="G34" s="75">
        <f t="shared" si="1"/>
        <v>100</v>
      </c>
      <c r="H34" s="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row>
    <row r="35" spans="1:249" s="14" customFormat="1" ht="25.5" customHeight="1">
      <c r="A35" s="29" t="s">
        <v>54</v>
      </c>
      <c r="B35" s="30" t="s">
        <v>55</v>
      </c>
      <c r="C35" s="28">
        <v>2970000</v>
      </c>
      <c r="D35" s="31">
        <v>1506182.77</v>
      </c>
      <c r="E35" s="31">
        <v>1506182.77</v>
      </c>
      <c r="F35" s="75">
        <f t="shared" si="0"/>
        <v>50.713224579124585</v>
      </c>
      <c r="G35" s="75">
        <f t="shared" si="1"/>
        <v>100</v>
      </c>
      <c r="H35" s="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row>
    <row r="36" spans="1:249" s="14" customFormat="1" ht="25.5" customHeight="1">
      <c r="A36" s="29" t="s">
        <v>56</v>
      </c>
      <c r="B36" s="30" t="s">
        <v>57</v>
      </c>
      <c r="C36" s="28">
        <v>5264000</v>
      </c>
      <c r="D36" s="31">
        <v>2988756.51</v>
      </c>
      <c r="E36" s="31">
        <v>2988723.78</v>
      </c>
      <c r="F36" s="75">
        <f t="shared" si="0"/>
        <v>56.77666755319149</v>
      </c>
      <c r="G36" s="75">
        <f t="shared" si="1"/>
        <v>99.99890489573538</v>
      </c>
      <c r="H36" s="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row>
    <row r="37" spans="1:249" s="14" customFormat="1" ht="25.5" customHeight="1">
      <c r="A37" s="29" t="s">
        <v>58</v>
      </c>
      <c r="B37" s="30" t="s">
        <v>59</v>
      </c>
      <c r="C37" s="28">
        <v>897000</v>
      </c>
      <c r="D37" s="31">
        <v>184789.22</v>
      </c>
      <c r="E37" s="31">
        <v>184789.22</v>
      </c>
      <c r="F37" s="75">
        <f t="shared" si="0"/>
        <v>20.600804905239688</v>
      </c>
      <c r="G37" s="75">
        <f t="shared" si="1"/>
        <v>100</v>
      </c>
      <c r="H37" s="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row>
    <row r="38" spans="1:249" s="14" customFormat="1" ht="25.5" customHeight="1">
      <c r="A38" s="29" t="s">
        <v>60</v>
      </c>
      <c r="B38" s="30" t="s">
        <v>61</v>
      </c>
      <c r="C38" s="28">
        <v>80000</v>
      </c>
      <c r="D38" s="31">
        <v>23501.75</v>
      </c>
      <c r="E38" s="31">
        <v>23501.75</v>
      </c>
      <c r="F38" s="75">
        <f t="shared" si="0"/>
        <v>29.3771875</v>
      </c>
      <c r="G38" s="75">
        <f t="shared" si="1"/>
        <v>100</v>
      </c>
      <c r="H38" s="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row>
    <row r="39" spans="1:249" s="14" customFormat="1" ht="25.5" customHeight="1">
      <c r="A39" s="29" t="s">
        <v>62</v>
      </c>
      <c r="B39" s="30" t="s">
        <v>63</v>
      </c>
      <c r="C39" s="28">
        <v>10573000</v>
      </c>
      <c r="D39" s="31">
        <v>4223183.27</v>
      </c>
      <c r="E39" s="31">
        <v>4223128.28</v>
      </c>
      <c r="F39" s="75">
        <f t="shared" si="0"/>
        <v>39.94257334720515</v>
      </c>
      <c r="G39" s="75">
        <f t="shared" si="1"/>
        <v>99.99869790164236</v>
      </c>
      <c r="H39" s="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row>
    <row r="40" spans="1:249" s="14" customFormat="1" ht="25.5" customHeight="1">
      <c r="A40" s="29" t="s">
        <v>64</v>
      </c>
      <c r="B40" s="30" t="s">
        <v>65</v>
      </c>
      <c r="C40" s="28">
        <v>47927700</v>
      </c>
      <c r="D40" s="31">
        <v>27669435.25</v>
      </c>
      <c r="E40" s="31">
        <v>22395223.44</v>
      </c>
      <c r="F40" s="75">
        <f t="shared" si="0"/>
        <v>46.72709819165118</v>
      </c>
      <c r="G40" s="75">
        <f t="shared" si="1"/>
        <v>80.93849129067425</v>
      </c>
      <c r="H40" s="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row>
    <row r="41" spans="1:249" s="14" customFormat="1" ht="46.5" customHeight="1">
      <c r="A41" s="29" t="s">
        <v>66</v>
      </c>
      <c r="B41" s="30" t="s">
        <v>67</v>
      </c>
      <c r="C41" s="28">
        <v>1644800</v>
      </c>
      <c r="D41" s="31">
        <v>475973.1</v>
      </c>
      <c r="E41" s="31">
        <v>475973.1</v>
      </c>
      <c r="F41" s="75">
        <f t="shared" si="0"/>
        <v>28.938053258754863</v>
      </c>
      <c r="G41" s="75">
        <f t="shared" si="1"/>
        <v>100</v>
      </c>
      <c r="H41" s="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row>
    <row r="42" spans="1:249" s="14" customFormat="1" ht="29.25" customHeight="1">
      <c r="A42" s="29" t="s">
        <v>68</v>
      </c>
      <c r="B42" s="30" t="s">
        <v>69</v>
      </c>
      <c r="C42" s="28">
        <v>250400</v>
      </c>
      <c r="D42" s="31">
        <v>167467.52</v>
      </c>
      <c r="E42" s="31">
        <v>167467.52</v>
      </c>
      <c r="F42" s="75">
        <f t="shared" si="0"/>
        <v>66.88</v>
      </c>
      <c r="G42" s="75">
        <f t="shared" si="1"/>
        <v>100</v>
      </c>
      <c r="H42" s="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row>
    <row r="43" spans="1:249" s="14" customFormat="1" ht="25.5" customHeight="1">
      <c r="A43" s="29" t="s">
        <v>197</v>
      </c>
      <c r="B43" s="30" t="s">
        <v>198</v>
      </c>
      <c r="C43" s="28">
        <v>1965000</v>
      </c>
      <c r="D43" s="31">
        <v>888189.01</v>
      </c>
      <c r="E43" s="31">
        <v>888189.01</v>
      </c>
      <c r="F43" s="75">
        <f t="shared" si="0"/>
        <v>45.20045852417303</v>
      </c>
      <c r="G43" s="75">
        <f t="shared" si="1"/>
        <v>100</v>
      </c>
      <c r="H43" s="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row>
    <row r="44" spans="1:249" s="14" customFormat="1" ht="25.5" customHeight="1">
      <c r="A44" s="29" t="s">
        <v>70</v>
      </c>
      <c r="B44" s="30" t="s">
        <v>71</v>
      </c>
      <c r="C44" s="28">
        <v>37800</v>
      </c>
      <c r="D44" s="31">
        <v>10750</v>
      </c>
      <c r="E44" s="31">
        <v>10425</v>
      </c>
      <c r="F44" s="75">
        <f t="shared" si="0"/>
        <v>27.579365079365083</v>
      </c>
      <c r="G44" s="75">
        <f t="shared" si="1"/>
        <v>96.97674418604652</v>
      </c>
      <c r="H44" s="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row>
    <row r="45" spans="1:249" s="14" customFormat="1" ht="25.5" customHeight="1">
      <c r="A45" s="29" t="s">
        <v>72</v>
      </c>
      <c r="B45" s="30" t="s">
        <v>73</v>
      </c>
      <c r="C45" s="28">
        <v>43500</v>
      </c>
      <c r="D45" s="31">
        <v>13750</v>
      </c>
      <c r="E45" s="31">
        <v>8200</v>
      </c>
      <c r="F45" s="75">
        <f t="shared" si="0"/>
        <v>18.850574712643677</v>
      </c>
      <c r="G45" s="75">
        <v>0</v>
      </c>
      <c r="H45" s="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c r="IL45" s="13"/>
      <c r="IM45" s="13"/>
      <c r="IN45" s="13"/>
      <c r="IO45" s="13"/>
    </row>
    <row r="46" spans="1:249" s="14" customFormat="1" ht="25.5" customHeight="1">
      <c r="A46" s="29" t="s">
        <v>74</v>
      </c>
      <c r="B46" s="30" t="s">
        <v>75</v>
      </c>
      <c r="C46" s="28">
        <v>401800</v>
      </c>
      <c r="D46" s="31">
        <v>223367.71</v>
      </c>
      <c r="E46" s="31">
        <v>216034.08</v>
      </c>
      <c r="F46" s="75">
        <f t="shared" si="0"/>
        <v>53.766570433051264</v>
      </c>
      <c r="G46" s="75">
        <f t="shared" si="1"/>
        <v>96.71679044388287</v>
      </c>
      <c r="H46" s="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c r="IL46" s="13"/>
      <c r="IM46" s="13"/>
      <c r="IN46" s="13"/>
      <c r="IO46" s="13"/>
    </row>
    <row r="47" spans="1:249" s="14" customFormat="1" ht="25.5" customHeight="1">
      <c r="A47" s="29" t="s">
        <v>76</v>
      </c>
      <c r="B47" s="30" t="s">
        <v>77</v>
      </c>
      <c r="C47" s="28">
        <v>2700</v>
      </c>
      <c r="D47" s="31">
        <v>0</v>
      </c>
      <c r="E47" s="31">
        <v>0</v>
      </c>
      <c r="F47" s="75">
        <f t="shared" si="0"/>
        <v>0</v>
      </c>
      <c r="G47" s="75">
        <v>0</v>
      </c>
      <c r="H47" s="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c r="IL47" s="13"/>
      <c r="IM47" s="13"/>
      <c r="IN47" s="13"/>
      <c r="IO47" s="13"/>
    </row>
    <row r="48" spans="1:249" s="14" customFormat="1" ht="25.5" customHeight="1">
      <c r="A48" s="29" t="s">
        <v>78</v>
      </c>
      <c r="B48" s="30" t="s">
        <v>79</v>
      </c>
      <c r="C48" s="28">
        <v>6000</v>
      </c>
      <c r="D48" s="31">
        <v>5760</v>
      </c>
      <c r="E48" s="31">
        <v>5500</v>
      </c>
      <c r="F48" s="75">
        <f t="shared" si="0"/>
        <v>91.66666666666666</v>
      </c>
      <c r="G48" s="75">
        <f t="shared" si="1"/>
        <v>95.48611111111111</v>
      </c>
      <c r="H48" s="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c r="IL48" s="13"/>
      <c r="IM48" s="13"/>
      <c r="IN48" s="13"/>
      <c r="IO48" s="13"/>
    </row>
    <row r="49" spans="1:249" s="14" customFormat="1" ht="25.5" customHeight="1">
      <c r="A49" s="29" t="s">
        <v>80</v>
      </c>
      <c r="B49" s="30" t="s">
        <v>81</v>
      </c>
      <c r="C49" s="28">
        <v>1900</v>
      </c>
      <c r="D49" s="31">
        <v>1900</v>
      </c>
      <c r="E49" s="31">
        <v>0</v>
      </c>
      <c r="F49" s="75">
        <f t="shared" si="0"/>
        <v>0</v>
      </c>
      <c r="G49" s="75">
        <f t="shared" si="1"/>
        <v>0</v>
      </c>
      <c r="H49" s="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row>
    <row r="50" spans="1:249" s="14" customFormat="1" ht="25.5" customHeight="1">
      <c r="A50" s="29" t="s">
        <v>82</v>
      </c>
      <c r="B50" s="30" t="s">
        <v>83</v>
      </c>
      <c r="C50" s="28">
        <v>5000</v>
      </c>
      <c r="D50" s="31">
        <v>5000</v>
      </c>
      <c r="E50" s="31">
        <v>125</v>
      </c>
      <c r="F50" s="75">
        <f t="shared" si="0"/>
        <v>2.5</v>
      </c>
      <c r="G50" s="75">
        <f t="shared" si="1"/>
        <v>2.5</v>
      </c>
      <c r="H50" s="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row>
    <row r="51" spans="1:249" s="14" customFormat="1" ht="25.5" customHeight="1">
      <c r="A51" s="29" t="s">
        <v>84</v>
      </c>
      <c r="B51" s="30" t="s">
        <v>85</v>
      </c>
      <c r="C51" s="28">
        <v>4668500</v>
      </c>
      <c r="D51" s="31">
        <v>2236811.32</v>
      </c>
      <c r="E51" s="31">
        <v>2236811.32</v>
      </c>
      <c r="F51" s="75">
        <f t="shared" si="0"/>
        <v>47.91284823819213</v>
      </c>
      <c r="G51" s="75">
        <f t="shared" si="1"/>
        <v>100</v>
      </c>
      <c r="H51" s="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row>
    <row r="52" spans="1:249" s="14" customFormat="1" ht="42" customHeight="1">
      <c r="A52" s="29" t="s">
        <v>153</v>
      </c>
      <c r="B52" s="30" t="s">
        <v>154</v>
      </c>
      <c r="C52" s="28">
        <v>402100</v>
      </c>
      <c r="D52" s="31">
        <v>127823.01</v>
      </c>
      <c r="E52" s="31">
        <v>127823.01</v>
      </c>
      <c r="F52" s="75">
        <f t="shared" si="0"/>
        <v>31.788860979855755</v>
      </c>
      <c r="G52" s="75">
        <f t="shared" si="1"/>
        <v>100</v>
      </c>
      <c r="H52" s="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row>
    <row r="53" spans="1:249" s="14" customFormat="1" ht="46.5" customHeight="1">
      <c r="A53" s="29" t="s">
        <v>86</v>
      </c>
      <c r="B53" s="30" t="s">
        <v>87</v>
      </c>
      <c r="C53" s="28">
        <v>113000</v>
      </c>
      <c r="D53" s="31">
        <v>56212.48</v>
      </c>
      <c r="E53" s="31">
        <v>56212.48</v>
      </c>
      <c r="F53" s="75">
        <f t="shared" si="0"/>
        <v>49.745557522123896</v>
      </c>
      <c r="G53" s="75">
        <f t="shared" si="1"/>
        <v>100</v>
      </c>
      <c r="H53" s="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row>
    <row r="54" spans="1:249" s="14" customFormat="1" ht="26.25" customHeight="1">
      <c r="A54" s="18" t="s">
        <v>88</v>
      </c>
      <c r="B54" s="25" t="s">
        <v>89</v>
      </c>
      <c r="C54" s="28">
        <v>8940000</v>
      </c>
      <c r="D54" s="31">
        <v>4591389.35</v>
      </c>
      <c r="E54" s="31">
        <v>4591389.35</v>
      </c>
      <c r="F54" s="74">
        <f t="shared" si="0"/>
        <v>51.35782270693512</v>
      </c>
      <c r="G54" s="74">
        <f t="shared" si="1"/>
        <v>100</v>
      </c>
      <c r="H54" s="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c r="IM54" s="13"/>
      <c r="IN54" s="13"/>
      <c r="IO54" s="13"/>
    </row>
    <row r="55" spans="1:249" s="14" customFormat="1" ht="26.25" customHeight="1">
      <c r="A55" s="15" t="s">
        <v>90</v>
      </c>
      <c r="B55" s="16" t="s">
        <v>91</v>
      </c>
      <c r="C55" s="17">
        <f>C56</f>
        <v>25000</v>
      </c>
      <c r="D55" s="17">
        <f>D56</f>
        <v>25000</v>
      </c>
      <c r="E55" s="17">
        <f>E56</f>
        <v>25000</v>
      </c>
      <c r="F55" s="74">
        <f t="shared" si="0"/>
        <v>100</v>
      </c>
      <c r="G55" s="74">
        <f t="shared" si="1"/>
        <v>100</v>
      </c>
      <c r="H55" s="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13"/>
      <c r="IJ55" s="13"/>
      <c r="IK55" s="13"/>
      <c r="IL55" s="13"/>
      <c r="IM55" s="13"/>
      <c r="IN55" s="13"/>
      <c r="IO55" s="13"/>
    </row>
    <row r="56" spans="1:7" ht="26.25" customHeight="1">
      <c r="A56" s="18" t="s">
        <v>92</v>
      </c>
      <c r="B56" s="21" t="s">
        <v>93</v>
      </c>
      <c r="C56" s="76">
        <v>25000</v>
      </c>
      <c r="D56" s="20">
        <v>25000</v>
      </c>
      <c r="E56" s="20">
        <v>25000</v>
      </c>
      <c r="F56" s="75">
        <f t="shared" si="0"/>
        <v>100</v>
      </c>
      <c r="G56" s="75">
        <f t="shared" si="1"/>
        <v>100</v>
      </c>
    </row>
    <row r="57" spans="1:7" ht="29.25" customHeight="1">
      <c r="A57" s="36">
        <v>110000</v>
      </c>
      <c r="B57" s="16" t="s">
        <v>94</v>
      </c>
      <c r="C57" s="17">
        <f>SUM(C58:C63)</f>
        <v>7326543</v>
      </c>
      <c r="D57" s="17">
        <f>SUM(D58:D63)</f>
        <v>3118400</v>
      </c>
      <c r="E57" s="17">
        <f>SUM(E58:E63)</f>
        <v>3099835.9</v>
      </c>
      <c r="F57" s="74">
        <f t="shared" si="0"/>
        <v>42.309666373349614</v>
      </c>
      <c r="G57" s="74">
        <f t="shared" si="1"/>
        <v>99.40469150846589</v>
      </c>
    </row>
    <row r="58" spans="1:249" s="14" customFormat="1" ht="26.25" customHeight="1">
      <c r="A58" s="37">
        <v>110103</v>
      </c>
      <c r="B58" s="21" t="s">
        <v>95</v>
      </c>
      <c r="C58" s="28">
        <v>30000</v>
      </c>
      <c r="D58" s="20">
        <v>17377</v>
      </c>
      <c r="E58" s="20">
        <v>15251.8</v>
      </c>
      <c r="F58" s="75">
        <f t="shared" si="0"/>
        <v>50.839333333333336</v>
      </c>
      <c r="G58" s="75">
        <f t="shared" si="1"/>
        <v>87.77004085860621</v>
      </c>
      <c r="H58" s="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row>
    <row r="59" spans="1:249" s="14" customFormat="1" ht="26.25" customHeight="1">
      <c r="A59" s="37">
        <v>110201</v>
      </c>
      <c r="B59" s="21" t="s">
        <v>96</v>
      </c>
      <c r="C59" s="28">
        <v>3656000</v>
      </c>
      <c r="D59" s="20">
        <v>1316430</v>
      </c>
      <c r="E59" s="20">
        <v>1313014.16</v>
      </c>
      <c r="F59" s="75">
        <f t="shared" si="0"/>
        <v>35.91395404814004</v>
      </c>
      <c r="G59" s="75">
        <f t="shared" si="1"/>
        <v>99.74052247365982</v>
      </c>
      <c r="H59" s="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row>
    <row r="60" spans="1:249" s="14" customFormat="1" ht="26.25" customHeight="1">
      <c r="A60" s="37">
        <v>110202</v>
      </c>
      <c r="B60" s="21" t="s">
        <v>97</v>
      </c>
      <c r="C60" s="28">
        <v>16500</v>
      </c>
      <c r="D60" s="20">
        <v>9308</v>
      </c>
      <c r="E60" s="20">
        <v>7121.25</v>
      </c>
      <c r="F60" s="75">
        <f t="shared" si="0"/>
        <v>43.15909090909091</v>
      </c>
      <c r="G60" s="75">
        <f t="shared" si="1"/>
        <v>76.5067683712935</v>
      </c>
      <c r="H60" s="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c r="IO60" s="13"/>
    </row>
    <row r="61" spans="1:249" s="14" customFormat="1" ht="26.25" customHeight="1">
      <c r="A61" s="37">
        <v>110204</v>
      </c>
      <c r="B61" s="21" t="s">
        <v>98</v>
      </c>
      <c r="C61" s="28">
        <v>1065743</v>
      </c>
      <c r="D61" s="20">
        <v>484263</v>
      </c>
      <c r="E61" s="20">
        <v>481598.16</v>
      </c>
      <c r="F61" s="75">
        <f t="shared" si="0"/>
        <v>45.18895831358967</v>
      </c>
      <c r="G61" s="75">
        <f t="shared" si="1"/>
        <v>99.4497122431406</v>
      </c>
      <c r="H61" s="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c r="IJ61" s="13"/>
      <c r="IK61" s="13"/>
      <c r="IL61" s="13"/>
      <c r="IM61" s="13"/>
      <c r="IN61" s="13"/>
      <c r="IO61" s="13"/>
    </row>
    <row r="62" spans="1:249" s="14" customFormat="1" ht="26.25" customHeight="1">
      <c r="A62" s="37">
        <v>110205</v>
      </c>
      <c r="B62" s="21" t="s">
        <v>99</v>
      </c>
      <c r="C62" s="28">
        <v>2075500</v>
      </c>
      <c r="D62" s="20">
        <v>1121452</v>
      </c>
      <c r="E62" s="20">
        <v>1116126.18</v>
      </c>
      <c r="F62" s="75">
        <f t="shared" si="0"/>
        <v>53.77625536015418</v>
      </c>
      <c r="G62" s="75">
        <f t="shared" si="1"/>
        <v>99.52509603621019</v>
      </c>
      <c r="H62" s="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13"/>
      <c r="IJ62" s="13"/>
      <c r="IK62" s="13"/>
      <c r="IL62" s="13"/>
      <c r="IM62" s="13"/>
      <c r="IN62" s="13"/>
      <c r="IO62" s="13"/>
    </row>
    <row r="63" spans="1:249" s="14" customFormat="1" ht="26.25" customHeight="1">
      <c r="A63" s="37">
        <v>110502</v>
      </c>
      <c r="B63" s="21" t="s">
        <v>100</v>
      </c>
      <c r="C63" s="28">
        <v>482800</v>
      </c>
      <c r="D63" s="20">
        <v>169570</v>
      </c>
      <c r="E63" s="20">
        <v>166724.35</v>
      </c>
      <c r="F63" s="75">
        <f t="shared" si="0"/>
        <v>34.532798260149136</v>
      </c>
      <c r="G63" s="75">
        <f t="shared" si="1"/>
        <v>98.32184348646577</v>
      </c>
      <c r="H63" s="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row>
    <row r="64" spans="1:249" s="14" customFormat="1" ht="26.25" customHeight="1">
      <c r="A64" s="36">
        <v>120000</v>
      </c>
      <c r="B64" s="16" t="s">
        <v>101</v>
      </c>
      <c r="C64" s="17">
        <f>SUM(C65:C66)</f>
        <v>185000</v>
      </c>
      <c r="D64" s="17">
        <f>SUM(D65:D66)</f>
        <v>180000</v>
      </c>
      <c r="E64" s="17">
        <f>SUM(E65:E66)</f>
        <v>90000</v>
      </c>
      <c r="F64" s="74">
        <f t="shared" si="0"/>
        <v>48.64864864864865</v>
      </c>
      <c r="G64" s="74">
        <f t="shared" si="1"/>
        <v>50</v>
      </c>
      <c r="H64" s="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c r="IO64" s="13"/>
    </row>
    <row r="65" spans="1:249" s="14" customFormat="1" ht="26.25" customHeight="1">
      <c r="A65" s="37">
        <v>120201</v>
      </c>
      <c r="B65" s="21" t="s">
        <v>102</v>
      </c>
      <c r="C65" s="20">
        <v>180000</v>
      </c>
      <c r="D65" s="20">
        <v>180000</v>
      </c>
      <c r="E65" s="20">
        <v>90000</v>
      </c>
      <c r="F65" s="75">
        <f t="shared" si="0"/>
        <v>50</v>
      </c>
      <c r="G65" s="75">
        <f t="shared" si="1"/>
        <v>50</v>
      </c>
      <c r="H65" s="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c r="HU65" s="13"/>
      <c r="HV65" s="13"/>
      <c r="HW65" s="13"/>
      <c r="HX65" s="13"/>
      <c r="HY65" s="13"/>
      <c r="HZ65" s="13"/>
      <c r="IA65" s="13"/>
      <c r="IB65" s="13"/>
      <c r="IC65" s="13"/>
      <c r="ID65" s="13"/>
      <c r="IE65" s="13"/>
      <c r="IF65" s="13"/>
      <c r="IG65" s="13"/>
      <c r="IH65" s="13"/>
      <c r="II65" s="13"/>
      <c r="IJ65" s="13"/>
      <c r="IK65" s="13"/>
      <c r="IL65" s="13"/>
      <c r="IM65" s="13"/>
      <c r="IN65" s="13"/>
      <c r="IO65" s="13"/>
    </row>
    <row r="66" spans="1:249" s="14" customFormat="1" ht="26.25" customHeight="1">
      <c r="A66" s="37">
        <v>120300</v>
      </c>
      <c r="B66" s="21" t="s">
        <v>103</v>
      </c>
      <c r="C66" s="20">
        <v>5000</v>
      </c>
      <c r="D66" s="20">
        <v>0</v>
      </c>
      <c r="E66" s="20">
        <v>0</v>
      </c>
      <c r="F66" s="75">
        <f t="shared" si="0"/>
        <v>0</v>
      </c>
      <c r="G66" s="75">
        <v>0</v>
      </c>
      <c r="H66" s="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c r="IK66" s="13"/>
      <c r="IL66" s="13"/>
      <c r="IM66" s="13"/>
      <c r="IN66" s="13"/>
      <c r="IO66" s="13"/>
    </row>
    <row r="67" spans="1:249" s="14" customFormat="1" ht="26.25" customHeight="1">
      <c r="A67" s="36">
        <v>130000</v>
      </c>
      <c r="B67" s="16" t="s">
        <v>104</v>
      </c>
      <c r="C67" s="17">
        <f>SUM(C68:C70)</f>
        <v>874410</v>
      </c>
      <c r="D67" s="17">
        <f>SUM(D68:D70)</f>
        <v>411810</v>
      </c>
      <c r="E67" s="17">
        <f>SUM(E68:E70)</f>
        <v>403785.93</v>
      </c>
      <c r="F67" s="74">
        <f t="shared" si="0"/>
        <v>46.17810066216077</v>
      </c>
      <c r="G67" s="74">
        <f t="shared" si="1"/>
        <v>98.05151161943616</v>
      </c>
      <c r="H67" s="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c r="HW67" s="13"/>
      <c r="HX67" s="13"/>
      <c r="HY67" s="13"/>
      <c r="HZ67" s="13"/>
      <c r="IA67" s="13"/>
      <c r="IB67" s="13"/>
      <c r="IC67" s="13"/>
      <c r="ID67" s="13"/>
      <c r="IE67" s="13"/>
      <c r="IF67" s="13"/>
      <c r="IG67" s="13"/>
      <c r="IH67" s="13"/>
      <c r="II67" s="13"/>
      <c r="IJ67" s="13"/>
      <c r="IK67" s="13"/>
      <c r="IL67" s="13"/>
      <c r="IM67" s="13"/>
      <c r="IN67" s="13"/>
      <c r="IO67" s="13"/>
    </row>
    <row r="68" spans="1:249" s="14" customFormat="1" ht="26.25" customHeight="1">
      <c r="A68" s="37">
        <v>130102</v>
      </c>
      <c r="B68" s="21" t="s">
        <v>105</v>
      </c>
      <c r="C68" s="20">
        <v>25010</v>
      </c>
      <c r="D68" s="20">
        <v>9330</v>
      </c>
      <c r="E68" s="20">
        <v>1320</v>
      </c>
      <c r="F68" s="75">
        <f t="shared" si="0"/>
        <v>5.277888844462216</v>
      </c>
      <c r="G68" s="75">
        <f t="shared" si="1"/>
        <v>14.14790996784566</v>
      </c>
      <c r="H68" s="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row>
    <row r="69" spans="1:7" ht="26.25" customHeight="1">
      <c r="A69" s="37">
        <v>130203</v>
      </c>
      <c r="B69" s="21" t="s">
        <v>106</v>
      </c>
      <c r="C69" s="20">
        <v>728900</v>
      </c>
      <c r="D69" s="20">
        <v>330150</v>
      </c>
      <c r="E69" s="20">
        <v>330142.49</v>
      </c>
      <c r="F69" s="74">
        <f t="shared" si="0"/>
        <v>45.293248730964464</v>
      </c>
      <c r="G69" s="74">
        <f t="shared" si="1"/>
        <v>99.99772527638952</v>
      </c>
    </row>
    <row r="70" spans="1:7" ht="26.25" customHeight="1">
      <c r="A70" s="37">
        <v>130204</v>
      </c>
      <c r="B70" s="21" t="s">
        <v>107</v>
      </c>
      <c r="C70" s="20">
        <v>120500</v>
      </c>
      <c r="D70" s="20">
        <v>72330</v>
      </c>
      <c r="E70" s="20">
        <v>72323.44</v>
      </c>
      <c r="F70" s="75">
        <f aca="true" t="shared" si="2" ref="F70:F107">SUM(E70/C70*100)</f>
        <v>60.01945228215768</v>
      </c>
      <c r="G70" s="75">
        <f aca="true" t="shared" si="3" ref="G70:G107">SUM(E70/D70*100)</f>
        <v>99.99093045762478</v>
      </c>
    </row>
    <row r="71" spans="1:7" ht="25.5" customHeight="1">
      <c r="A71" s="36">
        <v>180000</v>
      </c>
      <c r="B71" s="16" t="s">
        <v>171</v>
      </c>
      <c r="C71" s="17">
        <f>C72</f>
        <v>40000</v>
      </c>
      <c r="D71" s="17">
        <f>D72</f>
        <v>40000</v>
      </c>
      <c r="E71" s="17">
        <f>E72</f>
        <v>0</v>
      </c>
      <c r="F71" s="75">
        <f t="shared" si="2"/>
        <v>0</v>
      </c>
      <c r="G71" s="75">
        <v>0</v>
      </c>
    </row>
    <row r="72" spans="1:249" s="14" customFormat="1" ht="30" customHeight="1">
      <c r="A72" s="37">
        <v>180404</v>
      </c>
      <c r="B72" s="21" t="s">
        <v>170</v>
      </c>
      <c r="C72" s="20">
        <v>40000</v>
      </c>
      <c r="D72" s="20">
        <v>40000</v>
      </c>
      <c r="E72" s="20"/>
      <c r="F72" s="75">
        <f t="shared" si="2"/>
        <v>0</v>
      </c>
      <c r="G72" s="75">
        <v>0</v>
      </c>
      <c r="H72" s="38"/>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c r="HS72" s="13"/>
      <c r="HT72" s="13"/>
      <c r="HU72" s="13"/>
      <c r="HV72" s="13"/>
      <c r="HW72" s="13"/>
      <c r="HX72" s="13"/>
      <c r="HY72" s="13"/>
      <c r="HZ72" s="13"/>
      <c r="IA72" s="13"/>
      <c r="IB72" s="13"/>
      <c r="IC72" s="13"/>
      <c r="ID72" s="13"/>
      <c r="IE72" s="13"/>
      <c r="IF72" s="13"/>
      <c r="IG72" s="13"/>
      <c r="IH72" s="13"/>
      <c r="II72" s="13"/>
      <c r="IJ72" s="13"/>
      <c r="IK72" s="13"/>
      <c r="IL72" s="13"/>
      <c r="IM72" s="13"/>
      <c r="IN72" s="13"/>
      <c r="IO72" s="13"/>
    </row>
    <row r="73" spans="1:7" ht="24.75" customHeight="1">
      <c r="A73" s="36">
        <v>210000</v>
      </c>
      <c r="B73" s="16" t="s">
        <v>108</v>
      </c>
      <c r="C73" s="17">
        <f>C74+C75</f>
        <v>108000</v>
      </c>
      <c r="D73" s="17">
        <f>D74+D75</f>
        <v>310920</v>
      </c>
      <c r="E73" s="17">
        <f>E74+E75</f>
        <v>101522</v>
      </c>
      <c r="F73" s="74">
        <f t="shared" si="2"/>
        <v>94.00185185185185</v>
      </c>
      <c r="G73" s="74">
        <f t="shared" si="3"/>
        <v>32.65212916505853</v>
      </c>
    </row>
    <row r="74" spans="1:249" s="14" customFormat="1" ht="27" customHeight="1">
      <c r="A74" s="37">
        <v>210105</v>
      </c>
      <c r="B74" s="21" t="s">
        <v>109</v>
      </c>
      <c r="C74" s="20">
        <v>108000</v>
      </c>
      <c r="D74" s="20">
        <v>108000</v>
      </c>
      <c r="E74" s="20">
        <v>74922</v>
      </c>
      <c r="F74" s="75">
        <f t="shared" si="2"/>
        <v>69.37222222222222</v>
      </c>
      <c r="G74" s="75">
        <f t="shared" si="3"/>
        <v>69.37222222222222</v>
      </c>
      <c r="H74" s="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c r="HS74" s="13"/>
      <c r="HT74" s="13"/>
      <c r="HU74" s="13"/>
      <c r="HV74" s="13"/>
      <c r="HW74" s="13"/>
      <c r="HX74" s="13"/>
      <c r="HY74" s="13"/>
      <c r="HZ74" s="13"/>
      <c r="IA74" s="13"/>
      <c r="IB74" s="13"/>
      <c r="IC74" s="13"/>
      <c r="ID74" s="13"/>
      <c r="IE74" s="13"/>
      <c r="IF74" s="13"/>
      <c r="IG74" s="13"/>
      <c r="IH74" s="13"/>
      <c r="II74" s="13"/>
      <c r="IJ74" s="13"/>
      <c r="IK74" s="13"/>
      <c r="IL74" s="13"/>
      <c r="IM74" s="13"/>
      <c r="IN74" s="13"/>
      <c r="IO74" s="13"/>
    </row>
    <row r="75" spans="1:249" s="14" customFormat="1" ht="27" customHeight="1">
      <c r="A75" s="37">
        <v>210107</v>
      </c>
      <c r="B75" s="21" t="s">
        <v>213</v>
      </c>
      <c r="C75" s="20"/>
      <c r="D75" s="39">
        <v>202920</v>
      </c>
      <c r="E75" s="20">
        <v>26600</v>
      </c>
      <c r="F75" s="75">
        <v>0</v>
      </c>
      <c r="G75" s="75">
        <f t="shared" si="3"/>
        <v>13.108614232209737</v>
      </c>
      <c r="H75" s="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c r="HS75" s="13"/>
      <c r="HT75" s="13"/>
      <c r="HU75" s="13"/>
      <c r="HV75" s="13"/>
      <c r="HW75" s="13"/>
      <c r="HX75" s="13"/>
      <c r="HY75" s="13"/>
      <c r="HZ75" s="13"/>
      <c r="IA75" s="13"/>
      <c r="IB75" s="13"/>
      <c r="IC75" s="13"/>
      <c r="ID75" s="13"/>
      <c r="IE75" s="13"/>
      <c r="IF75" s="13"/>
      <c r="IG75" s="13"/>
      <c r="IH75" s="13"/>
      <c r="II75" s="13"/>
      <c r="IJ75" s="13"/>
      <c r="IK75" s="13"/>
      <c r="IL75" s="13"/>
      <c r="IM75" s="13"/>
      <c r="IN75" s="13"/>
      <c r="IO75" s="13"/>
    </row>
    <row r="76" spans="1:249" s="14" customFormat="1" ht="27" customHeight="1">
      <c r="A76" s="36">
        <v>250000</v>
      </c>
      <c r="B76" s="16" t="s">
        <v>110</v>
      </c>
      <c r="C76" s="17">
        <f>C77+C78</f>
        <v>187650</v>
      </c>
      <c r="D76" s="17">
        <f>D77+D78</f>
        <v>149540</v>
      </c>
      <c r="E76" s="17">
        <f>E77+E78</f>
        <v>81619.08</v>
      </c>
      <c r="F76" s="74">
        <f t="shared" si="2"/>
        <v>43.495379696243006</v>
      </c>
      <c r="G76" s="74">
        <f t="shared" si="3"/>
        <v>54.58009897017521</v>
      </c>
      <c r="H76" s="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c r="HS76" s="13"/>
      <c r="HT76" s="13"/>
      <c r="HU76" s="13"/>
      <c r="HV76" s="13"/>
      <c r="HW76" s="13"/>
      <c r="HX76" s="13"/>
      <c r="HY76" s="13"/>
      <c r="HZ76" s="13"/>
      <c r="IA76" s="13"/>
      <c r="IB76" s="13"/>
      <c r="IC76" s="13"/>
      <c r="ID76" s="13"/>
      <c r="IE76" s="13"/>
      <c r="IF76" s="13"/>
      <c r="IG76" s="13"/>
      <c r="IH76" s="13"/>
      <c r="II76" s="13"/>
      <c r="IJ76" s="13"/>
      <c r="IK76" s="13"/>
      <c r="IL76" s="13"/>
      <c r="IM76" s="13"/>
      <c r="IN76" s="13"/>
      <c r="IO76" s="13"/>
    </row>
    <row r="77" spans="1:249" s="14" customFormat="1" ht="27" customHeight="1">
      <c r="A77" s="37">
        <v>250102</v>
      </c>
      <c r="B77" s="21" t="s">
        <v>111</v>
      </c>
      <c r="C77" s="20">
        <v>50000</v>
      </c>
      <c r="D77" s="39">
        <v>50000</v>
      </c>
      <c r="E77" s="20">
        <v>0</v>
      </c>
      <c r="F77" s="75">
        <f t="shared" si="2"/>
        <v>0</v>
      </c>
      <c r="G77" s="75">
        <f t="shared" si="3"/>
        <v>0</v>
      </c>
      <c r="H77" s="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c r="HS77" s="13"/>
      <c r="HT77" s="13"/>
      <c r="HU77" s="13"/>
      <c r="HV77" s="13"/>
      <c r="HW77" s="13"/>
      <c r="HX77" s="13"/>
      <c r="HY77" s="13"/>
      <c r="HZ77" s="13"/>
      <c r="IA77" s="13"/>
      <c r="IB77" s="13"/>
      <c r="IC77" s="13"/>
      <c r="ID77" s="13"/>
      <c r="IE77" s="13"/>
      <c r="IF77" s="13"/>
      <c r="IG77" s="13"/>
      <c r="IH77" s="13"/>
      <c r="II77" s="13"/>
      <c r="IJ77" s="13"/>
      <c r="IK77" s="13"/>
      <c r="IL77" s="13"/>
      <c r="IM77" s="13"/>
      <c r="IN77" s="13"/>
      <c r="IO77" s="13"/>
    </row>
    <row r="78" spans="1:249" s="14" customFormat="1" ht="24" customHeight="1">
      <c r="A78" s="37">
        <v>250404</v>
      </c>
      <c r="B78" s="21" t="s">
        <v>112</v>
      </c>
      <c r="C78" s="20">
        <v>137650</v>
      </c>
      <c r="D78" s="20">
        <v>99540</v>
      </c>
      <c r="E78" s="20">
        <v>81619.08</v>
      </c>
      <c r="F78" s="75">
        <f t="shared" si="2"/>
        <v>59.29464584090084</v>
      </c>
      <c r="G78" s="75">
        <f t="shared" si="3"/>
        <v>81.99626280892105</v>
      </c>
      <c r="H78" s="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c r="HT78" s="13"/>
      <c r="HU78" s="13"/>
      <c r="HV78" s="13"/>
      <c r="HW78" s="13"/>
      <c r="HX78" s="13"/>
      <c r="HY78" s="13"/>
      <c r="HZ78" s="13"/>
      <c r="IA78" s="13"/>
      <c r="IB78" s="13"/>
      <c r="IC78" s="13"/>
      <c r="ID78" s="13"/>
      <c r="IE78" s="13"/>
      <c r="IF78" s="13"/>
      <c r="IG78" s="13"/>
      <c r="IH78" s="13"/>
      <c r="II78" s="13"/>
      <c r="IJ78" s="13"/>
      <c r="IK78" s="13"/>
      <c r="IL78" s="13"/>
      <c r="IM78" s="13"/>
      <c r="IN78" s="13"/>
      <c r="IO78" s="13"/>
    </row>
    <row r="79" spans="1:7" ht="24.75" customHeight="1">
      <c r="A79" s="15" t="s">
        <v>152</v>
      </c>
      <c r="B79" s="16" t="s">
        <v>113</v>
      </c>
      <c r="C79" s="17">
        <f>SUM(C4,C5,C15,C20,C57,C64,C67,C73,C76,C55,C71,)</f>
        <v>262125164</v>
      </c>
      <c r="D79" s="17">
        <f>SUM(D4,D5,D15,D20,D57,D64,D67,D73,D76,D55,D71,)</f>
        <v>137744611.32999998</v>
      </c>
      <c r="E79" s="17">
        <f>SUM(E4,E5,E15,E20,E57,E64,E67,E73,E76,E55,E71,)</f>
        <v>128172695.58</v>
      </c>
      <c r="F79" s="74">
        <f t="shared" si="2"/>
        <v>48.89751660012314</v>
      </c>
      <c r="G79" s="74">
        <f t="shared" si="3"/>
        <v>93.05096899430194</v>
      </c>
    </row>
    <row r="80" spans="1:9" ht="27" customHeight="1">
      <c r="A80" s="37">
        <v>250315</v>
      </c>
      <c r="B80" s="21" t="s">
        <v>184</v>
      </c>
      <c r="C80" s="20">
        <v>13931517</v>
      </c>
      <c r="D80" s="20">
        <v>8608236.32</v>
      </c>
      <c r="E80" s="20">
        <v>8523062.88</v>
      </c>
      <c r="F80" s="75">
        <f t="shared" si="2"/>
        <v>61.178282881900095</v>
      </c>
      <c r="G80" s="75">
        <f t="shared" si="3"/>
        <v>99.01055876216931</v>
      </c>
      <c r="I80" s="40" t="e">
        <f>E79+#REF!</f>
        <v>#REF!</v>
      </c>
    </row>
    <row r="81" spans="1:249" s="14" customFormat="1" ht="27" customHeight="1">
      <c r="A81" s="37">
        <v>250380</v>
      </c>
      <c r="B81" s="21" t="s">
        <v>147</v>
      </c>
      <c r="C81" s="20">
        <v>0</v>
      </c>
      <c r="D81" s="20">
        <v>33350</v>
      </c>
      <c r="E81" s="20">
        <v>19850</v>
      </c>
      <c r="F81" s="75">
        <v>0</v>
      </c>
      <c r="G81" s="75">
        <f t="shared" si="3"/>
        <v>59.52023988005997</v>
      </c>
      <c r="H81" s="3"/>
      <c r="I81" s="13"/>
      <c r="J81" s="41"/>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c r="HS81" s="13"/>
      <c r="HT81" s="13"/>
      <c r="HU81" s="13"/>
      <c r="HV81" s="13"/>
      <c r="HW81" s="13"/>
      <c r="HX81" s="13"/>
      <c r="HY81" s="13"/>
      <c r="HZ81" s="13"/>
      <c r="IA81" s="13"/>
      <c r="IB81" s="13"/>
      <c r="IC81" s="13"/>
      <c r="ID81" s="13"/>
      <c r="IE81" s="13"/>
      <c r="IF81" s="13"/>
      <c r="IG81" s="13"/>
      <c r="IH81" s="13"/>
      <c r="II81" s="13"/>
      <c r="IJ81" s="13"/>
      <c r="IK81" s="13"/>
      <c r="IL81" s="13"/>
      <c r="IM81" s="13"/>
      <c r="IN81" s="13"/>
      <c r="IO81" s="13"/>
    </row>
    <row r="82" spans="1:249" s="14" customFormat="1" ht="48.75" customHeight="1">
      <c r="A82" s="37">
        <v>250344</v>
      </c>
      <c r="B82" s="21" t="s">
        <v>214</v>
      </c>
      <c r="C82" s="20">
        <v>0</v>
      </c>
      <c r="D82" s="20">
        <v>150000</v>
      </c>
      <c r="E82" s="20">
        <v>150000</v>
      </c>
      <c r="F82" s="75">
        <v>0</v>
      </c>
      <c r="G82" s="75">
        <f t="shared" si="3"/>
        <v>100</v>
      </c>
      <c r="H82" s="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c r="HS82" s="13"/>
      <c r="HT82" s="13"/>
      <c r="HU82" s="13"/>
      <c r="HV82" s="13"/>
      <c r="HW82" s="13"/>
      <c r="HX82" s="13"/>
      <c r="HY82" s="13"/>
      <c r="HZ82" s="13"/>
      <c r="IA82" s="13"/>
      <c r="IB82" s="13"/>
      <c r="IC82" s="13"/>
      <c r="ID82" s="13"/>
      <c r="IE82" s="13"/>
      <c r="IF82" s="13"/>
      <c r="IG82" s="13"/>
      <c r="IH82" s="13"/>
      <c r="II82" s="13"/>
      <c r="IJ82" s="13"/>
      <c r="IK82" s="13"/>
      <c r="IL82" s="13"/>
      <c r="IM82" s="13"/>
      <c r="IN82" s="13"/>
      <c r="IO82" s="13"/>
    </row>
    <row r="83" spans="1:249" s="14" customFormat="1" ht="23.25" customHeight="1">
      <c r="A83" s="36">
        <v>900203</v>
      </c>
      <c r="B83" s="16" t="s">
        <v>114</v>
      </c>
      <c r="C83" s="17">
        <f>SUM(C79:C82)</f>
        <v>276056681</v>
      </c>
      <c r="D83" s="17">
        <f>SUM(D79:D82)</f>
        <v>146536197.64999998</v>
      </c>
      <c r="E83" s="17">
        <f>SUM(E79:E82)-0.15</f>
        <v>136865608.31</v>
      </c>
      <c r="F83" s="74">
        <f t="shared" si="2"/>
        <v>49.57880671976926</v>
      </c>
      <c r="G83" s="74">
        <f t="shared" si="3"/>
        <v>93.40054573880914</v>
      </c>
      <c r="H83" s="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3"/>
      <c r="IB83" s="13"/>
      <c r="IC83" s="13"/>
      <c r="ID83" s="13"/>
      <c r="IE83" s="13"/>
      <c r="IF83" s="13"/>
      <c r="IG83" s="13"/>
      <c r="IH83" s="13"/>
      <c r="II83" s="13"/>
      <c r="IJ83" s="13"/>
      <c r="IK83" s="13"/>
      <c r="IL83" s="13"/>
      <c r="IM83" s="13"/>
      <c r="IN83" s="13"/>
      <c r="IO83" s="13"/>
    </row>
    <row r="84" spans="1:10" ht="24.75" customHeight="1">
      <c r="A84" s="36"/>
      <c r="B84" s="16" t="s">
        <v>115</v>
      </c>
      <c r="C84" s="17">
        <f>C85</f>
        <v>100000</v>
      </c>
      <c r="D84" s="17">
        <f>D85</f>
        <v>55000</v>
      </c>
      <c r="E84" s="17">
        <f>E85</f>
        <v>55000</v>
      </c>
      <c r="F84" s="74">
        <f t="shared" si="2"/>
        <v>55.00000000000001</v>
      </c>
      <c r="G84" s="74">
        <f t="shared" si="3"/>
        <v>100</v>
      </c>
      <c r="I84" s="42">
        <f>112724026.12-E83</f>
        <v>-24141582.189999998</v>
      </c>
      <c r="J84" s="43" t="e">
        <f>D83+D85-'1 Доходи'!#REF!</f>
        <v>#REF!</v>
      </c>
    </row>
    <row r="85" spans="1:249" s="14" customFormat="1" ht="27.75" customHeight="1">
      <c r="A85" s="44">
        <v>250911</v>
      </c>
      <c r="B85" s="45" t="s">
        <v>116</v>
      </c>
      <c r="C85" s="24">
        <v>100000</v>
      </c>
      <c r="D85" s="24">
        <v>55000</v>
      </c>
      <c r="E85" s="24">
        <v>55000</v>
      </c>
      <c r="F85" s="75">
        <f t="shared" si="2"/>
        <v>55.00000000000001</v>
      </c>
      <c r="G85" s="75">
        <f t="shared" si="3"/>
        <v>100</v>
      </c>
      <c r="H85" s="38"/>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c r="HS85" s="13"/>
      <c r="HT85" s="13"/>
      <c r="HU85" s="13"/>
      <c r="HV85" s="13"/>
      <c r="HW85" s="13"/>
      <c r="HX85" s="13"/>
      <c r="HY85" s="13"/>
      <c r="HZ85" s="13"/>
      <c r="IA85" s="13"/>
      <c r="IB85" s="13"/>
      <c r="IC85" s="13"/>
      <c r="ID85" s="13"/>
      <c r="IE85" s="13"/>
      <c r="IF85" s="13"/>
      <c r="IG85" s="13"/>
      <c r="IH85" s="13"/>
      <c r="II85" s="13"/>
      <c r="IJ85" s="13"/>
      <c r="IK85" s="13"/>
      <c r="IL85" s="13"/>
      <c r="IM85" s="13"/>
      <c r="IN85" s="13"/>
      <c r="IO85" s="13"/>
    </row>
    <row r="86" spans="1:7" ht="25.5" customHeight="1">
      <c r="A86" s="66" t="s">
        <v>1</v>
      </c>
      <c r="B86" s="67"/>
      <c r="C86" s="67"/>
      <c r="D86" s="67"/>
      <c r="E86" s="67"/>
      <c r="F86" s="74"/>
      <c r="G86" s="74"/>
    </row>
    <row r="87" spans="1:7" ht="25.5" customHeight="1">
      <c r="A87" s="11" t="s">
        <v>117</v>
      </c>
      <c r="B87" s="12" t="s">
        <v>118</v>
      </c>
      <c r="C87" s="46">
        <v>61000</v>
      </c>
      <c r="D87" s="46">
        <v>239400</v>
      </c>
      <c r="E87" s="46">
        <v>86976.59</v>
      </c>
      <c r="F87" s="74">
        <f t="shared" si="2"/>
        <v>142.5845737704918</v>
      </c>
      <c r="G87" s="74">
        <f t="shared" si="3"/>
        <v>36.33107351712614</v>
      </c>
    </row>
    <row r="88" spans="1:7" ht="24" customHeight="1">
      <c r="A88" s="15" t="s">
        <v>5</v>
      </c>
      <c r="B88" s="16" t="s">
        <v>6</v>
      </c>
      <c r="C88" s="17">
        <f>C89</f>
        <v>1160000</v>
      </c>
      <c r="D88" s="17">
        <f>D89</f>
        <v>34650</v>
      </c>
      <c r="E88" s="17">
        <f>E89</f>
        <v>979328.25</v>
      </c>
      <c r="F88" s="74">
        <f t="shared" si="2"/>
        <v>84.42484913793103</v>
      </c>
      <c r="G88" s="74" t="str">
        <f>G89</f>
        <v>більше 200%</v>
      </c>
    </row>
    <row r="89" spans="1:7" ht="25.5" customHeight="1">
      <c r="A89" s="18" t="s">
        <v>7</v>
      </c>
      <c r="B89" s="21" t="s">
        <v>119</v>
      </c>
      <c r="C89" s="20">
        <v>1160000</v>
      </c>
      <c r="D89" s="20">
        <v>34650</v>
      </c>
      <c r="E89" s="20">
        <v>979328.25</v>
      </c>
      <c r="F89" s="75">
        <f t="shared" si="2"/>
        <v>84.42484913793103</v>
      </c>
      <c r="G89" s="75" t="s">
        <v>222</v>
      </c>
    </row>
    <row r="90" spans="1:7" ht="24" customHeight="1">
      <c r="A90" s="15" t="s">
        <v>16</v>
      </c>
      <c r="B90" s="16" t="s">
        <v>120</v>
      </c>
      <c r="C90" s="17">
        <f>C91+C92</f>
        <v>2943700</v>
      </c>
      <c r="D90" s="17">
        <f>D91+D92</f>
        <v>862000</v>
      </c>
      <c r="E90" s="17">
        <f>E91+E92</f>
        <v>1103584.33</v>
      </c>
      <c r="F90" s="74">
        <f t="shared" si="2"/>
        <v>37.48970105649353</v>
      </c>
      <c r="G90" s="74">
        <f t="shared" si="3"/>
        <v>128.02602436194897</v>
      </c>
    </row>
    <row r="91" spans="1:7" ht="24" customHeight="1">
      <c r="A91" s="18" t="s">
        <v>18</v>
      </c>
      <c r="B91" s="21" t="s">
        <v>19</v>
      </c>
      <c r="C91" s="20">
        <v>2035600</v>
      </c>
      <c r="D91" s="20"/>
      <c r="E91" s="20">
        <v>1037456.52</v>
      </c>
      <c r="F91" s="75">
        <f t="shared" si="2"/>
        <v>50.96563764983297</v>
      </c>
      <c r="G91" s="75">
        <v>0</v>
      </c>
    </row>
    <row r="92" spans="1:7" ht="24" customHeight="1">
      <c r="A92" s="18" t="s">
        <v>177</v>
      </c>
      <c r="B92" s="21" t="s">
        <v>183</v>
      </c>
      <c r="C92" s="20">
        <v>908100</v>
      </c>
      <c r="D92" s="20">
        <v>862000</v>
      </c>
      <c r="E92" s="20">
        <v>66127.81</v>
      </c>
      <c r="F92" s="75">
        <f t="shared" si="2"/>
        <v>7.281996476159012</v>
      </c>
      <c r="G92" s="75">
        <f t="shared" si="3"/>
        <v>7.671439675174013</v>
      </c>
    </row>
    <row r="93" spans="1:7" ht="24" customHeight="1">
      <c r="A93" s="15" t="s">
        <v>24</v>
      </c>
      <c r="B93" s="16" t="s">
        <v>121</v>
      </c>
      <c r="C93" s="17">
        <f>C94</f>
        <v>290000</v>
      </c>
      <c r="D93" s="17">
        <f>D94</f>
        <v>0</v>
      </c>
      <c r="E93" s="17">
        <f>E94</f>
        <v>108550.73</v>
      </c>
      <c r="F93" s="74">
        <f t="shared" si="2"/>
        <v>37.43128620689655</v>
      </c>
      <c r="G93" s="74">
        <v>0</v>
      </c>
    </row>
    <row r="94" spans="1:7" ht="24" customHeight="1">
      <c r="A94" s="18" t="s">
        <v>84</v>
      </c>
      <c r="B94" s="21" t="s">
        <v>122</v>
      </c>
      <c r="C94" s="20">
        <v>290000</v>
      </c>
      <c r="D94" s="20"/>
      <c r="E94" s="20">
        <v>108550.73</v>
      </c>
      <c r="F94" s="75">
        <f t="shared" si="2"/>
        <v>37.43128620689655</v>
      </c>
      <c r="G94" s="75">
        <v>0</v>
      </c>
    </row>
    <row r="95" spans="1:7" ht="24" customHeight="1">
      <c r="A95" s="15" t="s">
        <v>123</v>
      </c>
      <c r="B95" s="16" t="s">
        <v>124</v>
      </c>
      <c r="C95" s="17">
        <f>SUM(C96:C97)</f>
        <v>101800</v>
      </c>
      <c r="D95" s="17">
        <f>SUM(D96:D97)</f>
        <v>20000</v>
      </c>
      <c r="E95" s="17">
        <f>SUM(E96:E97)</f>
        <v>39514.52</v>
      </c>
      <c r="F95" s="74">
        <f t="shared" si="2"/>
        <v>38.815834970530446</v>
      </c>
      <c r="G95" s="74">
        <f t="shared" si="3"/>
        <v>197.5726</v>
      </c>
    </row>
    <row r="96" spans="1:7" ht="24" customHeight="1">
      <c r="A96" s="18" t="s">
        <v>125</v>
      </c>
      <c r="B96" s="21" t="s">
        <v>98</v>
      </c>
      <c r="C96" s="20">
        <v>37400</v>
      </c>
      <c r="D96" s="20">
        <v>20000</v>
      </c>
      <c r="E96" s="20">
        <v>433</v>
      </c>
      <c r="F96" s="75">
        <f t="shared" si="2"/>
        <v>1.1577540106951871</v>
      </c>
      <c r="G96" s="75">
        <f t="shared" si="3"/>
        <v>2.165</v>
      </c>
    </row>
    <row r="97" spans="1:7" ht="24" customHeight="1">
      <c r="A97" s="18" t="s">
        <v>126</v>
      </c>
      <c r="B97" s="21" t="s">
        <v>99</v>
      </c>
      <c r="C97" s="20">
        <v>64400</v>
      </c>
      <c r="D97" s="20"/>
      <c r="E97" s="20">
        <v>39081.52</v>
      </c>
      <c r="F97" s="75">
        <f t="shared" si="2"/>
        <v>60.68559006211179</v>
      </c>
      <c r="G97" s="75">
        <v>0</v>
      </c>
    </row>
    <row r="98" spans="1:7" ht="24" customHeight="1">
      <c r="A98" s="48" t="s">
        <v>127</v>
      </c>
      <c r="B98" s="49" t="s">
        <v>128</v>
      </c>
      <c r="C98" s="47">
        <f>C99</f>
        <v>300000</v>
      </c>
      <c r="D98" s="47">
        <f>D99+D100</f>
        <v>787237</v>
      </c>
      <c r="E98" s="47">
        <f>E99+E100</f>
        <v>0</v>
      </c>
      <c r="F98" s="74">
        <f t="shared" si="2"/>
        <v>0</v>
      </c>
      <c r="G98" s="74">
        <f t="shared" si="3"/>
        <v>0</v>
      </c>
    </row>
    <row r="99" spans="1:7" ht="21" customHeight="1">
      <c r="A99" s="18" t="s">
        <v>129</v>
      </c>
      <c r="B99" s="21" t="s">
        <v>130</v>
      </c>
      <c r="C99" s="20">
        <v>300000</v>
      </c>
      <c r="D99" s="20">
        <v>498000</v>
      </c>
      <c r="E99" s="20">
        <v>0</v>
      </c>
      <c r="F99" s="74">
        <f t="shared" si="2"/>
        <v>0</v>
      </c>
      <c r="G99" s="74">
        <f t="shared" si="3"/>
        <v>0</v>
      </c>
    </row>
    <row r="100" spans="1:7" ht="21" customHeight="1">
      <c r="A100" s="18" t="s">
        <v>225</v>
      </c>
      <c r="B100" s="21" t="s">
        <v>226</v>
      </c>
      <c r="C100" s="20"/>
      <c r="D100" s="20">
        <v>289237</v>
      </c>
      <c r="E100" s="20"/>
      <c r="F100" s="74"/>
      <c r="G100" s="74"/>
    </row>
    <row r="101" spans="1:249" s="14" customFormat="1" ht="24" customHeight="1">
      <c r="A101" s="70" t="s">
        <v>215</v>
      </c>
      <c r="B101" s="71" t="s">
        <v>216</v>
      </c>
      <c r="C101" s="17">
        <f>C102</f>
        <v>0</v>
      </c>
      <c r="D101" s="17">
        <f>D102</f>
        <v>970.75</v>
      </c>
      <c r="E101" s="17">
        <f>E102</f>
        <v>970.75</v>
      </c>
      <c r="F101" s="74">
        <v>0</v>
      </c>
      <c r="G101" s="74">
        <f t="shared" si="3"/>
        <v>100</v>
      </c>
      <c r="H101" s="38"/>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c r="HT101" s="13"/>
      <c r="HU101" s="13"/>
      <c r="HV101" s="13"/>
      <c r="HW101" s="13"/>
      <c r="HX101" s="13"/>
      <c r="HY101" s="13"/>
      <c r="HZ101" s="13"/>
      <c r="IA101" s="13"/>
      <c r="IB101" s="13"/>
      <c r="IC101" s="13"/>
      <c r="ID101" s="13"/>
      <c r="IE101" s="13"/>
      <c r="IF101" s="13"/>
      <c r="IG101" s="13"/>
      <c r="IH101" s="13"/>
      <c r="II101" s="13"/>
      <c r="IJ101" s="13"/>
      <c r="IK101" s="13"/>
      <c r="IL101" s="13"/>
      <c r="IM101" s="13"/>
      <c r="IN101" s="13"/>
      <c r="IO101" s="13"/>
    </row>
    <row r="102" spans="1:249" s="14" customFormat="1" ht="24" customHeight="1">
      <c r="A102" s="68" t="s">
        <v>217</v>
      </c>
      <c r="B102" s="69" t="s">
        <v>218</v>
      </c>
      <c r="C102" s="20">
        <v>0</v>
      </c>
      <c r="D102" s="20">
        <v>970.75</v>
      </c>
      <c r="E102" s="20">
        <v>970.75</v>
      </c>
      <c r="F102" s="75">
        <v>0</v>
      </c>
      <c r="G102" s="75">
        <f t="shared" si="3"/>
        <v>100</v>
      </c>
      <c r="H102" s="38"/>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3"/>
      <c r="EY102" s="13"/>
      <c r="EZ102" s="13"/>
      <c r="FA102" s="13"/>
      <c r="FB102" s="13"/>
      <c r="FC102" s="13"/>
      <c r="FD102" s="13"/>
      <c r="FE102" s="13"/>
      <c r="FF102" s="13"/>
      <c r="FG102" s="13"/>
      <c r="FH102" s="13"/>
      <c r="FI102" s="13"/>
      <c r="FJ102" s="13"/>
      <c r="FK102" s="13"/>
      <c r="FL102" s="13"/>
      <c r="FM102" s="13"/>
      <c r="FN102" s="13"/>
      <c r="FO102" s="13"/>
      <c r="FP102" s="13"/>
      <c r="FQ102" s="13"/>
      <c r="FR102" s="13"/>
      <c r="FS102" s="13"/>
      <c r="FT102" s="13"/>
      <c r="FU102" s="13"/>
      <c r="FV102" s="13"/>
      <c r="FW102" s="13"/>
      <c r="FX102" s="13"/>
      <c r="FY102" s="13"/>
      <c r="FZ102" s="13"/>
      <c r="GA102" s="13"/>
      <c r="GB102" s="13"/>
      <c r="GC102" s="13"/>
      <c r="GD102" s="13"/>
      <c r="GE102" s="13"/>
      <c r="GF102" s="13"/>
      <c r="GG102" s="13"/>
      <c r="GH102" s="13"/>
      <c r="GI102" s="13"/>
      <c r="GJ102" s="13"/>
      <c r="GK102" s="13"/>
      <c r="GL102" s="13"/>
      <c r="GM102" s="13"/>
      <c r="GN102" s="13"/>
      <c r="GO102" s="13"/>
      <c r="GP102" s="13"/>
      <c r="GQ102" s="13"/>
      <c r="GR102" s="13"/>
      <c r="GS102" s="13"/>
      <c r="GT102" s="13"/>
      <c r="GU102" s="13"/>
      <c r="GV102" s="13"/>
      <c r="GW102" s="13"/>
      <c r="GX102" s="13"/>
      <c r="GY102" s="13"/>
      <c r="GZ102" s="13"/>
      <c r="HA102" s="13"/>
      <c r="HB102" s="13"/>
      <c r="HC102" s="13"/>
      <c r="HD102" s="13"/>
      <c r="HE102" s="13"/>
      <c r="HF102" s="13"/>
      <c r="HG102" s="13"/>
      <c r="HH102" s="13"/>
      <c r="HI102" s="13"/>
      <c r="HJ102" s="13"/>
      <c r="HK102" s="13"/>
      <c r="HL102" s="13"/>
      <c r="HM102" s="13"/>
      <c r="HN102" s="13"/>
      <c r="HO102" s="13"/>
      <c r="HP102" s="13"/>
      <c r="HQ102" s="13"/>
      <c r="HR102" s="13"/>
      <c r="HS102" s="13"/>
      <c r="HT102" s="13"/>
      <c r="HU102" s="13"/>
      <c r="HV102" s="13"/>
      <c r="HW102" s="13"/>
      <c r="HX102" s="13"/>
      <c r="HY102" s="13"/>
      <c r="HZ102" s="13"/>
      <c r="IA102" s="13"/>
      <c r="IB102" s="13"/>
      <c r="IC102" s="13"/>
      <c r="ID102" s="13"/>
      <c r="IE102" s="13"/>
      <c r="IF102" s="13"/>
      <c r="IG102" s="13"/>
      <c r="IH102" s="13"/>
      <c r="II102" s="13"/>
      <c r="IJ102" s="13"/>
      <c r="IK102" s="13"/>
      <c r="IL102" s="13"/>
      <c r="IM102" s="13"/>
      <c r="IN102" s="13"/>
      <c r="IO102" s="13"/>
    </row>
    <row r="103" spans="1:7" ht="24" customHeight="1">
      <c r="A103" s="37"/>
      <c r="B103" s="16" t="s">
        <v>131</v>
      </c>
      <c r="C103" s="17">
        <f>SUM(C87,C88,C90,C93,C95,C98,C101)</f>
        <v>4856500</v>
      </c>
      <c r="D103" s="17">
        <f>SUM(D87,D88,D90,D93,D95,D98,D101)</f>
        <v>1944257.75</v>
      </c>
      <c r="E103" s="17">
        <f>SUM(E87,E88,E90,E93,E95,E98,E101)</f>
        <v>2318925.17</v>
      </c>
      <c r="F103" s="74">
        <f t="shared" si="2"/>
        <v>47.748896736332746</v>
      </c>
      <c r="G103" s="74">
        <f t="shared" si="3"/>
        <v>119.27046041092031</v>
      </c>
    </row>
    <row r="104" spans="1:9" ht="22.5" customHeight="1">
      <c r="A104" s="37"/>
      <c r="B104" s="16" t="s">
        <v>132</v>
      </c>
      <c r="C104" s="17">
        <f>C105+C106</f>
        <v>0</v>
      </c>
      <c r="D104" s="17">
        <f>D105+D106</f>
        <v>0</v>
      </c>
      <c r="E104" s="17">
        <f>E105+E106</f>
        <v>0</v>
      </c>
      <c r="F104" s="74">
        <v>0</v>
      </c>
      <c r="G104" s="74">
        <v>0</v>
      </c>
      <c r="I104" s="42"/>
    </row>
    <row r="105" spans="1:7" ht="21" customHeight="1">
      <c r="A105" s="37">
        <v>250911</v>
      </c>
      <c r="B105" s="21" t="s">
        <v>116</v>
      </c>
      <c r="C105" s="20">
        <v>100000</v>
      </c>
      <c r="D105" s="39">
        <v>55000</v>
      </c>
      <c r="E105" s="20">
        <v>55000</v>
      </c>
      <c r="F105" s="75">
        <f t="shared" si="2"/>
        <v>55.00000000000001</v>
      </c>
      <c r="G105" s="75">
        <f t="shared" si="3"/>
        <v>100</v>
      </c>
    </row>
    <row r="106" spans="1:249" s="51" customFormat="1" ht="21.75" customHeight="1">
      <c r="A106" s="37">
        <v>250912</v>
      </c>
      <c r="B106" s="21" t="s">
        <v>133</v>
      </c>
      <c r="C106" s="20">
        <v>-100000</v>
      </c>
      <c r="D106" s="39">
        <v>-55000</v>
      </c>
      <c r="E106" s="91">
        <v>-55000</v>
      </c>
      <c r="F106" s="75">
        <f t="shared" si="2"/>
        <v>55.00000000000001</v>
      </c>
      <c r="G106" s="75">
        <f t="shared" si="3"/>
        <v>100</v>
      </c>
      <c r="H106" s="3"/>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0"/>
      <c r="BX106" s="50"/>
      <c r="BY106" s="50"/>
      <c r="BZ106" s="50"/>
      <c r="CA106" s="50"/>
      <c r="CB106" s="50"/>
      <c r="CC106" s="50"/>
      <c r="CD106" s="50"/>
      <c r="CE106" s="50"/>
      <c r="CF106" s="50"/>
      <c r="CG106" s="50"/>
      <c r="CH106" s="50"/>
      <c r="CI106" s="50"/>
      <c r="CJ106" s="50"/>
      <c r="CK106" s="50"/>
      <c r="CL106" s="50"/>
      <c r="CM106" s="50"/>
      <c r="CN106" s="50"/>
      <c r="CO106" s="50"/>
      <c r="CP106" s="50"/>
      <c r="CQ106" s="50"/>
      <c r="CR106" s="50"/>
      <c r="CS106" s="50"/>
      <c r="CT106" s="50"/>
      <c r="CU106" s="50"/>
      <c r="CV106" s="50"/>
      <c r="CW106" s="50"/>
      <c r="CX106" s="50"/>
      <c r="CY106" s="50"/>
      <c r="CZ106" s="50"/>
      <c r="DA106" s="50"/>
      <c r="DB106" s="50"/>
      <c r="DC106" s="50"/>
      <c r="DD106" s="50"/>
      <c r="DE106" s="50"/>
      <c r="DF106" s="50"/>
      <c r="DG106" s="50"/>
      <c r="DH106" s="50"/>
      <c r="DI106" s="50"/>
      <c r="DJ106" s="50"/>
      <c r="DK106" s="50"/>
      <c r="DL106" s="50"/>
      <c r="DM106" s="50"/>
      <c r="DN106" s="50"/>
      <c r="DO106" s="50"/>
      <c r="DP106" s="50"/>
      <c r="DQ106" s="50"/>
      <c r="DR106" s="50"/>
      <c r="DS106" s="50"/>
      <c r="DT106" s="50"/>
      <c r="DU106" s="50"/>
      <c r="DV106" s="50"/>
      <c r="DW106" s="50"/>
      <c r="DX106" s="50"/>
      <c r="DY106" s="50"/>
      <c r="DZ106" s="50"/>
      <c r="EA106" s="50"/>
      <c r="EB106" s="50"/>
      <c r="EC106" s="50"/>
      <c r="ED106" s="50"/>
      <c r="EE106" s="50"/>
      <c r="EF106" s="50"/>
      <c r="EG106" s="50"/>
      <c r="EH106" s="50"/>
      <c r="EI106" s="50"/>
      <c r="EJ106" s="50"/>
      <c r="EK106" s="50"/>
      <c r="EL106" s="50"/>
      <c r="EM106" s="50"/>
      <c r="EN106" s="50"/>
      <c r="EO106" s="50"/>
      <c r="EP106" s="50"/>
      <c r="EQ106" s="50"/>
      <c r="ER106" s="50"/>
      <c r="ES106" s="50"/>
      <c r="ET106" s="50"/>
      <c r="EU106" s="50"/>
      <c r="EV106" s="50"/>
      <c r="EW106" s="50"/>
      <c r="EX106" s="50"/>
      <c r="EY106" s="50"/>
      <c r="EZ106" s="50"/>
      <c r="FA106" s="50"/>
      <c r="FB106" s="50"/>
      <c r="FC106" s="50"/>
      <c r="FD106" s="50"/>
      <c r="FE106" s="50"/>
      <c r="FF106" s="50"/>
      <c r="FG106" s="50"/>
      <c r="FH106" s="50"/>
      <c r="FI106" s="50"/>
      <c r="FJ106" s="50"/>
      <c r="FK106" s="50"/>
      <c r="FL106" s="50"/>
      <c r="FM106" s="50"/>
      <c r="FN106" s="50"/>
      <c r="FO106" s="50"/>
      <c r="FP106" s="50"/>
      <c r="FQ106" s="50"/>
      <c r="FR106" s="50"/>
      <c r="FS106" s="50"/>
      <c r="FT106" s="50"/>
      <c r="FU106" s="50"/>
      <c r="FV106" s="50"/>
      <c r="FW106" s="50"/>
      <c r="FX106" s="50"/>
      <c r="FY106" s="50"/>
      <c r="FZ106" s="50"/>
      <c r="GA106" s="50"/>
      <c r="GB106" s="50"/>
      <c r="GC106" s="50"/>
      <c r="GD106" s="50"/>
      <c r="GE106" s="50"/>
      <c r="GF106" s="50"/>
      <c r="GG106" s="50"/>
      <c r="GH106" s="50"/>
      <c r="GI106" s="50"/>
      <c r="GJ106" s="50"/>
      <c r="GK106" s="50"/>
      <c r="GL106" s="50"/>
      <c r="GM106" s="50"/>
      <c r="GN106" s="50"/>
      <c r="GO106" s="50"/>
      <c r="GP106" s="50"/>
      <c r="GQ106" s="50"/>
      <c r="GR106" s="50"/>
      <c r="GS106" s="50"/>
      <c r="GT106" s="50"/>
      <c r="GU106" s="50"/>
      <c r="GV106" s="50"/>
      <c r="GW106" s="50"/>
      <c r="GX106" s="50"/>
      <c r="GY106" s="50"/>
      <c r="GZ106" s="50"/>
      <c r="HA106" s="50"/>
      <c r="HB106" s="50"/>
      <c r="HC106" s="50"/>
      <c r="HD106" s="50"/>
      <c r="HE106" s="50"/>
      <c r="HF106" s="50"/>
      <c r="HG106" s="50"/>
      <c r="HH106" s="50"/>
      <c r="HI106" s="50"/>
      <c r="HJ106" s="50"/>
      <c r="HK106" s="50"/>
      <c r="HL106" s="50"/>
      <c r="HM106" s="50"/>
      <c r="HN106" s="50"/>
      <c r="HO106" s="50"/>
      <c r="HP106" s="50"/>
      <c r="HQ106" s="50"/>
      <c r="HR106" s="50"/>
      <c r="HS106" s="50"/>
      <c r="HT106" s="50"/>
      <c r="HU106" s="50"/>
      <c r="HV106" s="50"/>
      <c r="HW106" s="50"/>
      <c r="HX106" s="50"/>
      <c r="HY106" s="50"/>
      <c r="HZ106" s="50"/>
      <c r="IA106" s="50"/>
      <c r="IB106" s="50"/>
      <c r="IC106" s="50"/>
      <c r="ID106" s="50"/>
      <c r="IE106" s="50"/>
      <c r="IF106" s="50"/>
      <c r="IG106" s="50"/>
      <c r="IH106" s="50"/>
      <c r="II106" s="50"/>
      <c r="IJ106" s="50"/>
      <c r="IK106" s="50"/>
      <c r="IL106" s="50"/>
      <c r="IM106" s="50"/>
      <c r="IN106" s="50"/>
      <c r="IO106" s="50"/>
    </row>
    <row r="107" spans="1:249" s="51" customFormat="1" ht="21" customHeight="1">
      <c r="A107" s="52"/>
      <c r="B107" s="53" t="s">
        <v>134</v>
      </c>
      <c r="C107" s="17">
        <f>C83+C103</f>
        <v>280913181</v>
      </c>
      <c r="D107" s="17">
        <f>D83+D103</f>
        <v>148480455.39999998</v>
      </c>
      <c r="E107" s="17">
        <f>E83+E103</f>
        <v>139184533.48</v>
      </c>
      <c r="F107" s="74">
        <f t="shared" si="2"/>
        <v>49.54717076091919</v>
      </c>
      <c r="G107" s="74">
        <f t="shared" si="3"/>
        <v>93.73929592621657</v>
      </c>
      <c r="H107" s="3"/>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50"/>
      <c r="BY107" s="50"/>
      <c r="BZ107" s="50"/>
      <c r="CA107" s="50"/>
      <c r="CB107" s="50"/>
      <c r="CC107" s="50"/>
      <c r="CD107" s="50"/>
      <c r="CE107" s="50"/>
      <c r="CF107" s="50"/>
      <c r="CG107" s="50"/>
      <c r="CH107" s="50"/>
      <c r="CI107" s="50"/>
      <c r="CJ107" s="50"/>
      <c r="CK107" s="50"/>
      <c r="CL107" s="50"/>
      <c r="CM107" s="50"/>
      <c r="CN107" s="50"/>
      <c r="CO107" s="50"/>
      <c r="CP107" s="50"/>
      <c r="CQ107" s="50"/>
      <c r="CR107" s="50"/>
      <c r="CS107" s="50"/>
      <c r="CT107" s="50"/>
      <c r="CU107" s="50"/>
      <c r="CV107" s="50"/>
      <c r="CW107" s="50"/>
      <c r="CX107" s="50"/>
      <c r="CY107" s="50"/>
      <c r="CZ107" s="50"/>
      <c r="DA107" s="50"/>
      <c r="DB107" s="50"/>
      <c r="DC107" s="50"/>
      <c r="DD107" s="50"/>
      <c r="DE107" s="50"/>
      <c r="DF107" s="50"/>
      <c r="DG107" s="50"/>
      <c r="DH107" s="50"/>
      <c r="DI107" s="50"/>
      <c r="DJ107" s="50"/>
      <c r="DK107" s="50"/>
      <c r="DL107" s="50"/>
      <c r="DM107" s="50"/>
      <c r="DN107" s="50"/>
      <c r="DO107" s="50"/>
      <c r="DP107" s="50"/>
      <c r="DQ107" s="50"/>
      <c r="DR107" s="50"/>
      <c r="DS107" s="50"/>
      <c r="DT107" s="50"/>
      <c r="DU107" s="50"/>
      <c r="DV107" s="50"/>
      <c r="DW107" s="50"/>
      <c r="DX107" s="50"/>
      <c r="DY107" s="50"/>
      <c r="DZ107" s="50"/>
      <c r="EA107" s="50"/>
      <c r="EB107" s="50"/>
      <c r="EC107" s="50"/>
      <c r="ED107" s="50"/>
      <c r="EE107" s="50"/>
      <c r="EF107" s="50"/>
      <c r="EG107" s="50"/>
      <c r="EH107" s="50"/>
      <c r="EI107" s="50"/>
      <c r="EJ107" s="50"/>
      <c r="EK107" s="50"/>
      <c r="EL107" s="50"/>
      <c r="EM107" s="50"/>
      <c r="EN107" s="50"/>
      <c r="EO107" s="50"/>
      <c r="EP107" s="50"/>
      <c r="EQ107" s="50"/>
      <c r="ER107" s="50"/>
      <c r="ES107" s="50"/>
      <c r="ET107" s="50"/>
      <c r="EU107" s="50"/>
      <c r="EV107" s="50"/>
      <c r="EW107" s="50"/>
      <c r="EX107" s="50"/>
      <c r="EY107" s="50"/>
      <c r="EZ107" s="50"/>
      <c r="FA107" s="50"/>
      <c r="FB107" s="50"/>
      <c r="FC107" s="50"/>
      <c r="FD107" s="50"/>
      <c r="FE107" s="50"/>
      <c r="FF107" s="50"/>
      <c r="FG107" s="50"/>
      <c r="FH107" s="50"/>
      <c r="FI107" s="50"/>
      <c r="FJ107" s="50"/>
      <c r="FK107" s="50"/>
      <c r="FL107" s="50"/>
      <c r="FM107" s="50"/>
      <c r="FN107" s="50"/>
      <c r="FO107" s="50"/>
      <c r="FP107" s="50"/>
      <c r="FQ107" s="50"/>
      <c r="FR107" s="50"/>
      <c r="FS107" s="50"/>
      <c r="FT107" s="50"/>
      <c r="FU107" s="50"/>
      <c r="FV107" s="50"/>
      <c r="FW107" s="50"/>
      <c r="FX107" s="50"/>
      <c r="FY107" s="50"/>
      <c r="FZ107" s="50"/>
      <c r="GA107" s="50"/>
      <c r="GB107" s="50"/>
      <c r="GC107" s="50"/>
      <c r="GD107" s="50"/>
      <c r="GE107" s="50"/>
      <c r="GF107" s="50"/>
      <c r="GG107" s="50"/>
      <c r="GH107" s="50"/>
      <c r="GI107" s="50"/>
      <c r="GJ107" s="50"/>
      <c r="GK107" s="50"/>
      <c r="GL107" s="50"/>
      <c r="GM107" s="50"/>
      <c r="GN107" s="50"/>
      <c r="GO107" s="50"/>
      <c r="GP107" s="50"/>
      <c r="GQ107" s="50"/>
      <c r="GR107" s="50"/>
      <c r="GS107" s="50"/>
      <c r="GT107" s="50"/>
      <c r="GU107" s="50"/>
      <c r="GV107" s="50"/>
      <c r="GW107" s="50"/>
      <c r="GX107" s="50"/>
      <c r="GY107" s="50"/>
      <c r="GZ107" s="50"/>
      <c r="HA107" s="50"/>
      <c r="HB107" s="50"/>
      <c r="HC107" s="50"/>
      <c r="HD107" s="50"/>
      <c r="HE107" s="50"/>
      <c r="HF107" s="50"/>
      <c r="HG107" s="50"/>
      <c r="HH107" s="50"/>
      <c r="HI107" s="50"/>
      <c r="HJ107" s="50"/>
      <c r="HK107" s="50"/>
      <c r="HL107" s="50"/>
      <c r="HM107" s="50"/>
      <c r="HN107" s="50"/>
      <c r="HO107" s="50"/>
      <c r="HP107" s="50"/>
      <c r="HQ107" s="50"/>
      <c r="HR107" s="50"/>
      <c r="HS107" s="50"/>
      <c r="HT107" s="50"/>
      <c r="HU107" s="50"/>
      <c r="HV107" s="50"/>
      <c r="HW107" s="50"/>
      <c r="HX107" s="50"/>
      <c r="HY107" s="50"/>
      <c r="HZ107" s="50"/>
      <c r="IA107" s="50"/>
      <c r="IB107" s="50"/>
      <c r="IC107" s="50"/>
      <c r="ID107" s="50"/>
      <c r="IE107" s="50"/>
      <c r="IF107" s="50"/>
      <c r="IG107" s="50"/>
      <c r="IH107" s="50"/>
      <c r="II107" s="50"/>
      <c r="IJ107" s="50"/>
      <c r="IK107" s="50"/>
      <c r="IL107" s="50"/>
      <c r="IM107" s="50"/>
      <c r="IN107" s="50"/>
      <c r="IO107" s="50"/>
    </row>
    <row r="108" spans="1:7" ht="21" customHeight="1">
      <c r="A108" s="54"/>
      <c r="B108" s="55"/>
      <c r="C108" s="56"/>
      <c r="D108" s="56"/>
      <c r="E108" s="56"/>
      <c r="F108" s="57"/>
      <c r="G108" s="57"/>
    </row>
    <row r="109" spans="2:7" ht="27" customHeight="1">
      <c r="B109" s="59" t="s">
        <v>205</v>
      </c>
      <c r="C109" s="56"/>
      <c r="D109" s="77"/>
      <c r="E109" s="78"/>
      <c r="F109" s="5"/>
      <c r="G109" s="5"/>
    </row>
    <row r="110" spans="2:7" ht="33.75" customHeight="1">
      <c r="B110" s="60" t="s">
        <v>135</v>
      </c>
      <c r="C110" s="56"/>
      <c r="D110" s="77" t="s">
        <v>206</v>
      </c>
      <c r="E110" s="78"/>
      <c r="F110" s="5"/>
      <c r="G110" s="5"/>
    </row>
    <row r="111" spans="3:8" ht="24" customHeight="1">
      <c r="C111" s="62"/>
      <c r="D111" s="5"/>
      <c r="E111" s="5"/>
      <c r="F111" s="5"/>
      <c r="G111" s="5"/>
      <c r="H111" s="3">
        <v>5</v>
      </c>
    </row>
    <row r="112" spans="2:7" ht="26.25">
      <c r="B112" s="63" t="s">
        <v>169</v>
      </c>
      <c r="C112" s="79" t="e">
        <f>C7+C19+C21+C22+C23+C24+C25+C26+#REF!+C27+C28+C29+#REF!+C30+C31+C32+C33+C34+C35+C36+C37+C38+C39+C40+C41+#REF!+C45+#REF!+#REF!+#REF!+C42+C44+#REF!+#REF!</f>
        <v>#REF!</v>
      </c>
      <c r="D112" s="79" t="e">
        <f>D7+D19+D21+D22+D23+D24+D25+D26+#REF!+D27+D28+D29+#REF!+D30+D31+D32+D33+D34+D35+D36+D37+D38+D39+D40+D41+#REF!+D45+#REF!+#REF!+#REF!+D42+D44+#REF!+#REF!</f>
        <v>#REF!</v>
      </c>
      <c r="E112" s="79" t="e">
        <f>E7+E19+E21+E22+E23+E24+E25+E26+#REF!+E27+E28+E29+#REF!+E30+E31+E32+E33+E34+E35+E36+E37+E38+E39+E40+E41+#REF!+E45+#REF!+#REF!+#REF!+E42+E44+#REF!+#REF!</f>
        <v>#REF!</v>
      </c>
      <c r="F112" s="5"/>
      <c r="G112" s="5"/>
    </row>
    <row r="113" spans="2:7" ht="28.5" customHeight="1">
      <c r="B113" s="63" t="s">
        <v>195</v>
      </c>
      <c r="C113" s="79" t="e">
        <f>C79-C112</f>
        <v>#REF!</v>
      </c>
      <c r="D113" s="80" t="e">
        <f>D79-D112</f>
        <v>#REF!</v>
      </c>
      <c r="E113" s="80" t="e">
        <f>E79-E112</f>
        <v>#REF!</v>
      </c>
      <c r="F113" s="5"/>
      <c r="G113" s="5"/>
    </row>
    <row r="114" spans="2:7" ht="26.25" customHeight="1">
      <c r="B114" s="64" t="s">
        <v>193</v>
      </c>
      <c r="C114" s="81"/>
      <c r="D114" s="82"/>
      <c r="E114" s="83">
        <v>130614085.04</v>
      </c>
      <c r="F114" s="65">
        <f>E114/1000</f>
        <v>130614.08504</v>
      </c>
      <c r="G114" s="5"/>
    </row>
    <row r="115" spans="2:7" ht="27" customHeight="1">
      <c r="B115" s="64" t="s">
        <v>194</v>
      </c>
      <c r="C115" s="5"/>
      <c r="D115" s="5"/>
      <c r="E115" s="65" t="e">
        <f>SUM(E114/E113*100)</f>
        <v>#REF!</v>
      </c>
      <c r="F115" s="84"/>
      <c r="G115" s="5"/>
    </row>
    <row r="116" spans="2:7" ht="26.25">
      <c r="B116" s="64" t="s">
        <v>196</v>
      </c>
      <c r="C116" s="81"/>
      <c r="D116" s="81"/>
      <c r="E116" s="85">
        <v>103672898.72</v>
      </c>
      <c r="F116" s="5"/>
      <c r="G116" s="84"/>
    </row>
    <row r="117" spans="3:7" ht="26.25">
      <c r="C117" s="5"/>
      <c r="D117" s="5"/>
      <c r="E117" s="65" t="e">
        <f>E116/E113*100</f>
        <v>#REF!</v>
      </c>
      <c r="F117" s="5"/>
      <c r="G117" s="5"/>
    </row>
    <row r="118" spans="3:7" ht="23.25">
      <c r="C118" s="5"/>
      <c r="D118" s="5"/>
      <c r="E118" s="5"/>
      <c r="F118" s="5"/>
      <c r="G118" s="80"/>
    </row>
    <row r="119" spans="3:7" ht="15.75">
      <c r="C119" s="5"/>
      <c r="D119" s="84"/>
      <c r="E119" s="84"/>
      <c r="F119" s="5"/>
      <c r="G119" s="5"/>
    </row>
    <row r="120" spans="3:7" ht="15.75">
      <c r="C120" s="5"/>
      <c r="D120" s="5"/>
      <c r="E120" s="5"/>
      <c r="F120" s="5"/>
      <c r="G120" s="5"/>
    </row>
    <row r="121" spans="3:7" ht="15.75">
      <c r="C121" s="5"/>
      <c r="D121" s="5"/>
      <c r="E121" s="84"/>
      <c r="F121" s="5"/>
      <c r="G121" s="5"/>
    </row>
    <row r="122" spans="3:7" ht="15.75">
      <c r="C122" s="5"/>
      <c r="D122" s="5"/>
      <c r="E122" s="5"/>
      <c r="F122" s="5"/>
      <c r="G122" s="5"/>
    </row>
    <row r="123" spans="3:7" ht="15.75">
      <c r="C123" s="5"/>
      <c r="D123" s="5"/>
      <c r="E123" s="5"/>
      <c r="F123" s="5"/>
      <c r="G123" s="5"/>
    </row>
    <row r="124" spans="3:7" ht="15.75">
      <c r="C124" s="5"/>
      <c r="D124" s="5"/>
      <c r="E124" s="5"/>
      <c r="F124" s="86"/>
      <c r="G124" s="5"/>
    </row>
    <row r="125" spans="3:7" ht="20.25">
      <c r="C125" s="5"/>
      <c r="D125" s="5"/>
      <c r="E125" s="87"/>
      <c r="F125" s="88"/>
      <c r="G125" s="5"/>
    </row>
    <row r="126" spans="3:7" ht="23.25">
      <c r="C126" s="89">
        <v>276056681</v>
      </c>
      <c r="D126" s="5"/>
      <c r="E126" s="5">
        <v>74831534.55</v>
      </c>
      <c r="F126" s="85" t="e">
        <f>F125/E113</f>
        <v>#REF!</v>
      </c>
      <c r="G126" s="5"/>
    </row>
    <row r="127" spans="3:7" ht="27.75">
      <c r="C127" s="90">
        <f>C83-C126</f>
        <v>0</v>
      </c>
      <c r="D127" s="5"/>
      <c r="E127" s="80">
        <f>E83-E126</f>
        <v>62034073.760000005</v>
      </c>
      <c r="F127" s="5"/>
      <c r="G127" s="5"/>
    </row>
    <row r="128" spans="3:7" ht="15.75">
      <c r="C128" s="5"/>
      <c r="D128" s="5"/>
      <c r="E128" s="5"/>
      <c r="F128" s="5"/>
      <c r="G128" s="5"/>
    </row>
    <row r="129" spans="3:7" ht="15.75">
      <c r="C129" s="5"/>
      <c r="D129" s="5"/>
      <c r="E129" s="5"/>
      <c r="F129" s="5"/>
      <c r="G129" s="5"/>
    </row>
    <row r="130" spans="3:7" ht="15.75">
      <c r="C130" s="5"/>
      <c r="D130" s="5"/>
      <c r="E130" s="5"/>
      <c r="F130" s="5"/>
      <c r="G130" s="5"/>
    </row>
    <row r="131" spans="3:7" ht="15.75">
      <c r="C131" s="5"/>
      <c r="D131" s="5"/>
      <c r="E131" s="5"/>
      <c r="F131" s="5"/>
      <c r="G131" s="5"/>
    </row>
    <row r="132" spans="3:7" ht="15.75">
      <c r="C132" s="5"/>
      <c r="D132" s="5"/>
      <c r="E132" s="5"/>
      <c r="F132" s="5"/>
      <c r="G132" s="5"/>
    </row>
    <row r="133" spans="3:7" ht="15.75">
      <c r="C133" s="5"/>
      <c r="D133" s="5"/>
      <c r="E133" s="5"/>
      <c r="F133" s="5"/>
      <c r="G133" s="5"/>
    </row>
    <row r="134" spans="3:7" ht="15.75">
      <c r="C134" s="5"/>
      <c r="D134" s="5"/>
      <c r="E134" s="5"/>
      <c r="F134" s="5"/>
      <c r="G134" s="5"/>
    </row>
    <row r="135" spans="3:7" ht="15.75">
      <c r="C135" s="5"/>
      <c r="D135" s="5"/>
      <c r="E135" s="5"/>
      <c r="F135" s="5"/>
      <c r="G135" s="5"/>
    </row>
    <row r="136" spans="3:7" ht="15.75">
      <c r="C136" s="5"/>
      <c r="D136" s="5"/>
      <c r="E136" s="5"/>
      <c r="F136" s="5"/>
      <c r="G136" s="5"/>
    </row>
    <row r="137" spans="3:7" ht="15.75">
      <c r="C137" s="5"/>
      <c r="D137" s="5"/>
      <c r="E137" s="5"/>
      <c r="F137" s="5"/>
      <c r="G137" s="5"/>
    </row>
    <row r="138" spans="3:7" ht="15.75">
      <c r="C138" s="5"/>
      <c r="D138" s="5"/>
      <c r="E138" s="5"/>
      <c r="F138" s="5"/>
      <c r="G138" s="5"/>
    </row>
    <row r="139" spans="3:7" ht="15.75">
      <c r="C139" s="5"/>
      <c r="D139" s="5"/>
      <c r="E139" s="5"/>
      <c r="F139" s="5"/>
      <c r="G139" s="5"/>
    </row>
    <row r="140" spans="3:7" ht="15.75">
      <c r="C140" s="5"/>
      <c r="D140" s="5"/>
      <c r="E140" s="5"/>
      <c r="F140" s="5"/>
      <c r="G140" s="5"/>
    </row>
    <row r="141" spans="3:7" ht="15.75">
      <c r="C141" s="5"/>
      <c r="D141" s="5"/>
      <c r="E141" s="5"/>
      <c r="F141" s="5"/>
      <c r="G141" s="5"/>
    </row>
    <row r="142" spans="3:7" ht="15.75">
      <c r="C142" s="5"/>
      <c r="D142" s="5"/>
      <c r="E142" s="5"/>
      <c r="F142" s="5"/>
      <c r="G142" s="5"/>
    </row>
    <row r="143" spans="3:7" ht="15.75">
      <c r="C143" s="5"/>
      <c r="D143" s="5"/>
      <c r="E143" s="5"/>
      <c r="F143" s="5"/>
      <c r="G143" s="5"/>
    </row>
    <row r="144" spans="3:7" ht="15.75">
      <c r="C144" s="5"/>
      <c r="D144" s="5"/>
      <c r="E144" s="5"/>
      <c r="F144" s="5"/>
      <c r="G144" s="5"/>
    </row>
    <row r="145" spans="3:7" ht="15.75">
      <c r="C145" s="5"/>
      <c r="D145" s="5"/>
      <c r="E145" s="5"/>
      <c r="F145" s="5"/>
      <c r="G145" s="5"/>
    </row>
    <row r="146" spans="3:7" ht="15.75">
      <c r="C146" s="5"/>
      <c r="D146" s="5"/>
      <c r="E146" s="5"/>
      <c r="F146" s="5"/>
      <c r="G146" s="5"/>
    </row>
    <row r="147" spans="3:7" ht="15.75">
      <c r="C147" s="5"/>
      <c r="D147" s="5"/>
      <c r="E147" s="5"/>
      <c r="F147" s="5"/>
      <c r="G147" s="5"/>
    </row>
    <row r="148" spans="3:7" ht="15.75">
      <c r="C148" s="5"/>
      <c r="D148" s="5"/>
      <c r="E148" s="5"/>
      <c r="F148" s="5"/>
      <c r="G148" s="5"/>
    </row>
    <row r="149" spans="3:7" ht="15.75">
      <c r="C149" s="5"/>
      <c r="D149" s="5"/>
      <c r="E149" s="5"/>
      <c r="F149" s="5"/>
      <c r="G149" s="5"/>
    </row>
    <row r="150" spans="3:7" ht="15.75">
      <c r="C150" s="5"/>
      <c r="D150" s="5"/>
      <c r="E150" s="5"/>
      <c r="F150" s="5"/>
      <c r="G150" s="5"/>
    </row>
    <row r="151" spans="3:7" ht="15.75">
      <c r="C151" s="5"/>
      <c r="D151" s="5"/>
      <c r="E151" s="5"/>
      <c r="F151" s="5"/>
      <c r="G151" s="5"/>
    </row>
    <row r="152" spans="3:7" ht="15.75">
      <c r="C152" s="5"/>
      <c r="D152" s="5"/>
      <c r="E152" s="5"/>
      <c r="F152" s="5"/>
      <c r="G152" s="5"/>
    </row>
    <row r="153" spans="3:7" ht="15.75">
      <c r="C153" s="5"/>
      <c r="D153" s="5"/>
      <c r="E153" s="5"/>
      <c r="F153" s="5"/>
      <c r="G153" s="5"/>
    </row>
    <row r="154" spans="3:7" ht="15.75">
      <c r="C154" s="5"/>
      <c r="D154" s="5"/>
      <c r="E154" s="5"/>
      <c r="F154" s="5"/>
      <c r="G154" s="5"/>
    </row>
    <row r="155" spans="3:7" ht="15.75">
      <c r="C155" s="5"/>
      <c r="D155" s="5"/>
      <c r="E155" s="5"/>
      <c r="F155" s="5"/>
      <c r="G155" s="5"/>
    </row>
    <row r="156" spans="3:7" ht="15.75">
      <c r="C156" s="5"/>
      <c r="D156" s="5"/>
      <c r="E156" s="5"/>
      <c r="F156" s="5"/>
      <c r="G156" s="5"/>
    </row>
    <row r="157" spans="3:7" ht="15.75">
      <c r="C157" s="5"/>
      <c r="D157" s="5"/>
      <c r="E157" s="5"/>
      <c r="F157" s="5"/>
      <c r="G157" s="5"/>
    </row>
    <row r="158" spans="3:7" ht="15.75">
      <c r="C158" s="5"/>
      <c r="D158" s="5"/>
      <c r="E158" s="5"/>
      <c r="F158" s="5"/>
      <c r="G158" s="5"/>
    </row>
    <row r="159" spans="3:7" ht="15.75">
      <c r="C159" s="5"/>
      <c r="D159" s="5"/>
      <c r="E159" s="5"/>
      <c r="F159" s="5"/>
      <c r="G159" s="5"/>
    </row>
    <row r="160" spans="3:7" ht="15.75">
      <c r="C160" s="5"/>
      <c r="D160" s="5"/>
      <c r="E160" s="5"/>
      <c r="F160" s="5"/>
      <c r="G160" s="5"/>
    </row>
    <row r="161" spans="3:7" ht="15.75">
      <c r="C161" s="5"/>
      <c r="D161" s="5"/>
      <c r="E161" s="5"/>
      <c r="F161" s="5"/>
      <c r="G161" s="5"/>
    </row>
    <row r="162" spans="3:7" ht="15.75">
      <c r="C162" s="5"/>
      <c r="D162" s="5"/>
      <c r="E162" s="5"/>
      <c r="F162" s="5"/>
      <c r="G162" s="5"/>
    </row>
    <row r="163" spans="3:7" ht="15.75">
      <c r="C163" s="5"/>
      <c r="D163" s="5"/>
      <c r="E163" s="5"/>
      <c r="F163" s="5"/>
      <c r="G163" s="5"/>
    </row>
    <row r="164" spans="3:7" ht="15.75">
      <c r="C164" s="5"/>
      <c r="D164" s="5"/>
      <c r="E164" s="5"/>
      <c r="F164" s="5"/>
      <c r="G164" s="5"/>
    </row>
    <row r="165" spans="3:7" ht="15.75">
      <c r="C165" s="5"/>
      <c r="D165" s="5"/>
      <c r="E165" s="5"/>
      <c r="F165" s="5"/>
      <c r="G165" s="5"/>
    </row>
    <row r="166" spans="3:7" ht="15.75">
      <c r="C166" s="5"/>
      <c r="D166" s="5"/>
      <c r="E166" s="5"/>
      <c r="F166" s="5"/>
      <c r="G166" s="5"/>
    </row>
    <row r="167" spans="3:7" ht="15.75">
      <c r="C167" s="5"/>
      <c r="D167" s="5"/>
      <c r="E167" s="5"/>
      <c r="F167" s="5"/>
      <c r="G167" s="5"/>
    </row>
    <row r="168" spans="3:7" ht="15.75">
      <c r="C168" s="5"/>
      <c r="D168" s="5"/>
      <c r="E168" s="5"/>
      <c r="F168" s="5"/>
      <c r="G168" s="5"/>
    </row>
    <row r="169" spans="3:7" ht="15.75">
      <c r="C169" s="5"/>
      <c r="D169" s="5"/>
      <c r="E169" s="5"/>
      <c r="F169" s="5"/>
      <c r="G169" s="5"/>
    </row>
  </sheetData>
  <sheetProtection/>
  <mergeCells count="2">
    <mergeCell ref="A2:G2"/>
    <mergeCell ref="A3:G3"/>
  </mergeCells>
  <printOptions horizontalCentered="1"/>
  <pageMargins left="0.1968503937007874" right="0.1968503937007874" top="0.3937007874015748" bottom="0.1968503937007874" header="0.31496062992125984" footer="0.21"/>
  <pageSetup horizontalDpi="600" verticalDpi="600" orientation="landscape" paperSize="9" scale="44" r:id="rId3"/>
  <rowBreaks count="1" manualBreakCount="1">
    <brk id="33"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U252106</cp:lastModifiedBy>
  <cp:lastPrinted>2016-07-26T06:40:14Z</cp:lastPrinted>
  <dcterms:created xsi:type="dcterms:W3CDTF">2002-12-06T14:14:06Z</dcterms:created>
  <dcterms:modified xsi:type="dcterms:W3CDTF">2016-07-26T06:40:24Z</dcterms:modified>
  <cp:category/>
  <cp:version/>
  <cp:contentType/>
  <cp:contentStatus/>
</cp:coreProperties>
</file>